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Mexico\"/>
    </mc:Choice>
  </mc:AlternateContent>
  <bookViews>
    <workbookView xWindow="0" yWindow="0" windowWidth="20160" windowHeight="8475" tabRatio="500"/>
  </bookViews>
  <sheets>
    <sheet name="Overview" sheetId="8" r:id="rId1"/>
    <sheet name="National Subsidies" sheetId="1" r:id="rId2"/>
    <sheet name="SOE Investment" sheetId="2" r:id="rId3"/>
    <sheet name="PF_Summary" sheetId="3" r:id="rId4"/>
    <sheet name="PF_Domestic_Full" sheetId="5" r:id="rId5"/>
    <sheet name="PF_International_Full" sheetId="6" r:id="rId6"/>
  </sheets>
  <definedNames>
    <definedName name="_ftn1" localSheetId="1">'National Subsidies'!#REF!</definedName>
    <definedName name="_ftnref1" localSheetId="1">'National Subsidies'!#REF!</definedName>
  </definedNames>
  <calcPr calcId="152511"/>
</workbook>
</file>

<file path=xl/calcChain.xml><?xml version="1.0" encoding="utf-8"?>
<calcChain xmlns="http://schemas.openxmlformats.org/spreadsheetml/2006/main">
  <c r="H8" i="2" l="1"/>
  <c r="H6" i="2"/>
  <c r="F5" i="1" l="1"/>
  <c r="G5" i="1" s="1"/>
  <c r="G13" i="1" s="1"/>
  <c r="E5" i="1"/>
  <c r="E13" i="1"/>
  <c r="E14" i="1" s="1"/>
  <c r="C11" i="3"/>
  <c r="C13" i="3" s="1"/>
  <c r="D11" i="3"/>
  <c r="E11" i="3"/>
  <c r="E5" i="3"/>
  <c r="E6" i="3"/>
  <c r="E7" i="3"/>
  <c r="E8" i="3"/>
  <c r="E13" i="3"/>
  <c r="B11" i="3"/>
  <c r="B8" i="3"/>
  <c r="B13" i="3"/>
  <c r="C8" i="3"/>
  <c r="D7" i="3"/>
  <c r="F7" i="3" s="1"/>
  <c r="G7" i="3" s="1"/>
  <c r="D8" i="3"/>
  <c r="D13" i="3"/>
  <c r="F11" i="3"/>
  <c r="F5" i="3"/>
  <c r="F8" i="3" s="1"/>
  <c r="F13" i="3" s="1"/>
  <c r="F14" i="3" s="1"/>
  <c r="F6" i="3"/>
  <c r="G6" i="3" s="1"/>
  <c r="G5" i="3"/>
  <c r="G8" i="3" s="1"/>
  <c r="G13" i="3" s="1"/>
  <c r="G14" i="3" s="1"/>
  <c r="F13" i="1" l="1"/>
  <c r="F14" i="1" s="1"/>
  <c r="G14" i="1" s="1"/>
</calcChain>
</file>

<file path=xl/sharedStrings.xml><?xml version="1.0" encoding="utf-8"?>
<sst xmlns="http://schemas.openxmlformats.org/spreadsheetml/2006/main" count="149" uniqueCount="101">
  <si>
    <t>N/A</t>
    <phoneticPr fontId="7" type="noConversion"/>
  </si>
  <si>
    <t>Total national subsidies (MXP m)</t>
    <phoneticPr fontId="7" type="noConversion"/>
  </si>
  <si>
    <t>100% deduction of exploration expenditure on income tax payments</t>
    <phoneticPr fontId="7" type="noConversion"/>
  </si>
  <si>
    <t>N/A</t>
    <phoneticPr fontId="7" type="noConversion"/>
  </si>
  <si>
    <t>Total national subsidies ($ m)</t>
    <phoneticPr fontId="7" type="noConversion"/>
  </si>
  <si>
    <t>International</t>
    <phoneticPr fontId="7" type="noConversion"/>
  </si>
  <si>
    <t>The proceeds are used for the refinancing of the 300MW Nuevo Pemex cogeneration plant in Mexico. It is located at the Nuevo Pemex gas processing facility near Villahermosa, Tabasco, which is owned by Petróleos Mexicanos (PEMEX).</t>
  </si>
  <si>
    <t>downstream</t>
  </si>
  <si>
    <t>https://ijglobal.com/data/transaction/28295/300mw-nuevo-pemex-cogeneration-ref</t>
  </si>
  <si>
    <t>Nuevo Pemex Cogeneration Refinancing 2014 (300MW)</t>
    <phoneticPr fontId="7" type="noConversion"/>
  </si>
  <si>
    <t>Los Ramones Sur Gas Pipeline (287KM)</t>
  </si>
  <si>
    <t>The financing will be used for the construction, operation and maintenance of a 287KM natural gas pipeline running from approximately 60KM north of San Luis Potosí from San Luis Potosí to Apaseo El Alto, Guanajuato in Mexico. Mexico’s state-owned oil and gas company, Pemex and GDF Suez are developing the project.</t>
    <phoneticPr fontId="7" type="noConversion"/>
  </si>
  <si>
    <t>https://ijglobal.com/data/transaction/26432/287km-los-ramones-sur-gas-pipeline</t>
  </si>
  <si>
    <t>https://ijglobal.com/data/transaction/26432/los-ramones-sur-gas-pipeline-287km</t>
  </si>
  <si>
    <t>Public finance domestic (full) (USD  - except where otherwise indicated)</t>
  </si>
  <si>
    <t xml:space="preserve">No international public financing for fossil fuel production was identified from Mexico in 2013 and 2014. </t>
    <phoneticPr fontId="7" type="noConversion"/>
  </si>
  <si>
    <t>Public finance international (full) (USD  - except where otherwise indicated)</t>
  </si>
  <si>
    <t>Stage</t>
    <phoneticPr fontId="7" type="noConversion"/>
  </si>
  <si>
    <t>Source</t>
    <phoneticPr fontId="7" type="noConversion"/>
  </si>
  <si>
    <t>SOE Investment (USD million  - except where otherwise indicated)</t>
  </si>
  <si>
    <t>National subsidies (million USD  - except where otherwise indicated)</t>
  </si>
  <si>
    <t>Notes</t>
    <phoneticPr fontId="7" type="noConversion"/>
  </si>
  <si>
    <r>
      <t>Public finance summary (USD</t>
    </r>
    <r>
      <rPr>
        <b/>
        <sz val="10"/>
        <color indexed="62"/>
        <rFont val="Arial"/>
        <family val="2"/>
      </rPr>
      <t xml:space="preserve"> million</t>
    </r>
    <r>
      <rPr>
        <b/>
        <sz val="10"/>
        <color indexed="62"/>
        <rFont val="Arial"/>
        <family val="2"/>
      </rPr>
      <t xml:space="preserve"> - except where otherwise indicated)</t>
    </r>
  </si>
  <si>
    <t>Grupo R Rig Financing 2013</t>
  </si>
  <si>
    <t>US$239.8 million medium-term loan to finance the equity contribution for the acquisition of five Jack-Up rigs and one Multi-Purpose Vessel, and the repayment of US$65 million of outstanding debt.</t>
    <phoneticPr fontId="7" type="noConversion"/>
  </si>
  <si>
    <t>oil and gas</t>
  </si>
  <si>
    <t>upstream</t>
  </si>
  <si>
    <t>https://ijglobal.com/data/transaction/28219/grupo-r-rig-financing-2013</t>
  </si>
  <si>
    <t>Nuevo Pemex Cogeneration Refinancing 2014 (300MW)</t>
  </si>
  <si>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</si>
  <si>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</si>
  <si>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</si>
  <si>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</si>
  <si>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</si>
  <si>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</si>
  <si>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</si>
  <si>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t>Stage</t>
  </si>
  <si>
    <t>Multilateral development banks</t>
    <phoneticPr fontId="7" type="noConversion"/>
  </si>
  <si>
    <t>Upstream oil and gas</t>
  </si>
  <si>
    <t>Storage and transport</t>
  </si>
  <si>
    <t>http://elhorizonte.mx/periodico/mas-noticias/505557</t>
  </si>
  <si>
    <t>http://www.ey.com/Publication/vwLUAssets/EY-2015-Global-oil-and-gas-tax-guide/$FILE/EY-2015-Global-oil-and-gas-tax-guide.pdf</t>
  </si>
  <si>
    <t>Banco Nacional de Obras y Servicios Públicos - Banobras</t>
  </si>
  <si>
    <t>Nacional Financiera – Nafinsa</t>
  </si>
  <si>
    <t>Banco Nacional de Comercio Exterior – Bancomext</t>
  </si>
  <si>
    <t>Annual avg. fossil fuel finance</t>
  </si>
  <si>
    <t>Subtotal domestic</t>
  </si>
  <si>
    <t>Labor and pension debt subsidy</t>
  </si>
  <si>
    <t>Total 2013/2014 MXP</t>
  </si>
  <si>
    <t>Mexico</t>
  </si>
  <si>
    <t>Institution name</t>
    <phoneticPr fontId="7" type="noConversion"/>
  </si>
  <si>
    <t>Coal mining</t>
    <phoneticPr fontId="15" type="noConversion"/>
  </si>
  <si>
    <t xml:space="preserve">Coal fired power </t>
    <phoneticPr fontId="15" type="noConversion"/>
  </si>
  <si>
    <t>Upstream oil and gas</t>
    <phoneticPr fontId="15" type="noConversion"/>
  </si>
  <si>
    <t>Oil and gas pipelines, power plants and refineries</t>
    <phoneticPr fontId="15" type="noConversion"/>
  </si>
  <si>
    <t xml:space="preserve">Total fossil fuel finance 2013 &amp; 2014 </t>
    <phoneticPr fontId="7" type="noConversion"/>
  </si>
  <si>
    <t>Production</t>
  </si>
  <si>
    <t>Oil and electricity</t>
  </si>
  <si>
    <t>http://ebdi.pemex.com/bdi/bdiController.do?action=temas</t>
  </si>
  <si>
    <t>Tax deduction</t>
  </si>
  <si>
    <t>Oil and gas</t>
  </si>
  <si>
    <t>N.A*</t>
  </si>
  <si>
    <t>Exploration</t>
  </si>
  <si>
    <t>Exploration and production</t>
  </si>
  <si>
    <t>Subsidy</t>
  </si>
  <si>
    <t>Subsidy type</t>
  </si>
  <si>
    <t>Targeted energy source</t>
  </si>
  <si>
    <t>2013 estimate</t>
  </si>
  <si>
    <t>2014 estimate</t>
  </si>
  <si>
    <t>Tax expenditure</t>
  </si>
  <si>
    <t>Direct spending (including on infrastructure)</t>
  </si>
  <si>
    <t>Other support mechanisms</t>
  </si>
  <si>
    <t>Domestic</t>
  </si>
  <si>
    <t>Project</t>
  </si>
  <si>
    <t>Description</t>
  </si>
  <si>
    <t>Fossil Fuel Sector</t>
  </si>
  <si>
    <t>Value</t>
  </si>
  <si>
    <t>Period</t>
  </si>
  <si>
    <t>Recipient Country</t>
  </si>
  <si>
    <t>PF Institution</t>
  </si>
  <si>
    <t>Pemex</t>
  </si>
  <si>
    <t>Subtotal international</t>
    <phoneticPr fontId="7" type="noConversion"/>
  </si>
  <si>
    <t>Totals 2013/2014</t>
    <phoneticPr fontId="7" type="noConversion"/>
  </si>
  <si>
    <t>Estimated annual amount, million USD</t>
  </si>
  <si>
    <t xml:space="preserve">Source </t>
  </si>
  <si>
    <t>10% of amount invested in infrastructure for storage and transport of oil and gas is deductible from income tax payments</t>
  </si>
  <si>
    <t>25% of original investments in the exploration and development of oil and gas deposits is deductible from income tax payments</t>
  </si>
  <si>
    <t>na</t>
  </si>
  <si>
    <t>Name of SOE</t>
  </si>
  <si>
    <t>Project / Investment</t>
  </si>
  <si>
    <t>Annualised Average Value</t>
  </si>
  <si>
    <t>Source:</t>
  </si>
  <si>
    <t>Comisión Federal de Electricidad  (CFE)</t>
  </si>
  <si>
    <t>Electricity (avg. 72% FF generation in 2013/14)</t>
  </si>
  <si>
    <t>Capital expenditure</t>
  </si>
  <si>
    <t>Half of the total amount  ($1.3 billion average over 2013 and 2014) is included in the table of national subsidies to account for the portion of the subsidy going to Pemex, since the amount of the CFE pension liability going towards fossil fuels could not be determined. A conservative estimate of 50% has been included in national subsidies to fossil fuel production, as Pemex’s liabilities are estimated to be three times those of CFE (Financial Times, 2014).</t>
  </si>
  <si>
    <t>G20 SUBSIDIES FOR OIL, GAS AND COAL PRODUCTION: MEXICO</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</si>
  <si>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</si>
  <si>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</si>
  <si>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</si>
  <si>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Mexico country study: http://www.odi.org/publications/10077-g20-subsidies-oil-gas-coal-production-mexico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</si>
</sst>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 #,##0_);_(* \(#,##0\);_(* &quot;-&quot;??_);_(@_)"/>
  </numFmts>
  <fonts count="22"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3"/>
      <color rgb="FF4F81BD"/>
      <name val="Calibri"/>
      <family val="2"/>
      <scheme val="minor"/>
    </font>
    <font>
      <b/>
      <sz val="11"/>
      <color indexed="8"/>
      <name val="Times New Roman"/>
      <family val="1"/>
    </font>
    <font>
      <sz val="8"/>
      <name val="Verdana"/>
      <family val="2"/>
    </font>
    <font>
      <sz val="12"/>
      <color indexed="8"/>
      <name val="Calibri"/>
      <family val="2"/>
    </font>
    <font>
      <b/>
      <sz val="10"/>
      <color indexed="8"/>
      <name val="Arial"/>
      <family val="2"/>
    </font>
    <font>
      <sz val="10"/>
      <color indexed="8"/>
      <name val="Arial"/>
      <family val="2"/>
    </font>
    <font>
      <b/>
      <sz val="10"/>
      <color indexed="62"/>
      <name val="Arial"/>
      <family val="2"/>
    </font>
    <font>
      <i/>
      <sz val="10"/>
      <color indexed="8"/>
      <name val="Arial"/>
      <family val="2"/>
    </font>
    <font>
      <sz val="10"/>
      <name val="Arial"/>
      <family val="2"/>
    </font>
    <font>
      <u/>
      <sz val="10"/>
      <color indexed="12"/>
      <name val="Arial"/>
      <family val="2"/>
    </font>
    <font>
      <sz val="11"/>
      <color indexed="8"/>
      <name val="Calibri"/>
      <family val="2"/>
    </font>
    <font>
      <b/>
      <i/>
      <sz val="10"/>
      <color indexed="8"/>
      <name val="Arial"/>
      <family val="2"/>
    </font>
    <font>
      <sz val="10"/>
      <color theme="1"/>
      <name val="Arial"/>
      <family val="2"/>
    </font>
    <font>
      <sz val="11"/>
      <color indexed="8"/>
      <name val="Times New Roman"/>
      <family val="1"/>
    </font>
    <font>
      <b/>
      <sz val="10"/>
      <color rgb="FF000000"/>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9"/>
        <bgColor indexed="64"/>
      </patternFill>
    </fill>
  </fills>
  <borders count="25">
    <border>
      <left/>
      <right/>
      <top/>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top/>
      <bottom style="medium">
        <color auto="1"/>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164" fontId="8" fillId="0" borderId="0" applyFont="0" applyFill="0" applyBorder="0" applyAlignment="0" applyProtection="0"/>
    <xf numFmtId="0" fontId="3" fillId="0" borderId="0" applyNumberForma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cellStyleXfs>
  <cellXfs count="108">
    <xf numFmtId="0" fontId="0" fillId="0" borderId="0" xfId="0"/>
    <xf numFmtId="0" fontId="10" fillId="0" borderId="0" xfId="0" applyFont="1" applyFill="1"/>
    <xf numFmtId="0" fontId="11" fillId="0" borderId="0" xfId="0" applyFont="1" applyBorder="1" applyAlignment="1">
      <alignment horizontal="left" vertical="center"/>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xf numFmtId="0" fontId="13" fillId="0" borderId="0" xfId="0" applyFont="1"/>
    <xf numFmtId="0" fontId="5" fillId="0" borderId="0" xfId="0" applyFont="1" applyAlignment="1">
      <alignment vertical="center"/>
    </xf>
    <xf numFmtId="0" fontId="0" fillId="0" borderId="0" xfId="0" applyBorder="1"/>
    <xf numFmtId="0" fontId="6" fillId="0" borderId="0" xfId="0" applyFont="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1" fillId="0" borderId="0" xfId="0" applyFont="1" applyAlignment="1">
      <alignment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0" xfId="0" applyFont="1" applyAlignment="1"/>
    <xf numFmtId="165" fontId="10" fillId="3" borderId="9" xfId="3" applyNumberFormat="1" applyFont="1" applyFill="1" applyBorder="1" applyAlignment="1">
      <alignment horizontal="right" wrapText="1"/>
    </xf>
    <xf numFmtId="165" fontId="10" fillId="0" borderId="9" xfId="3" applyNumberFormat="1" applyFont="1" applyFill="1" applyBorder="1" applyAlignment="1">
      <alignment horizontal="right" wrapText="1"/>
    </xf>
    <xf numFmtId="0" fontId="10" fillId="0" borderId="8" xfId="0" applyFont="1" applyBorder="1"/>
    <xf numFmtId="1" fontId="10" fillId="3" borderId="10" xfId="0" applyNumberFormat="1" applyFont="1" applyFill="1" applyBorder="1"/>
    <xf numFmtId="165" fontId="10" fillId="0" borderId="8" xfId="3" applyNumberFormat="1" applyFont="1" applyFill="1" applyBorder="1" applyAlignment="1">
      <alignment wrapText="1"/>
    </xf>
    <xf numFmtId="165" fontId="10" fillId="0" borderId="10" xfId="3" applyNumberFormat="1" applyFont="1" applyFill="1" applyBorder="1" applyAlignment="1">
      <alignment horizontal="right" wrapText="1"/>
    </xf>
    <xf numFmtId="0" fontId="10" fillId="2" borderId="12" xfId="0" applyFont="1" applyFill="1" applyBorder="1" applyAlignment="1">
      <alignment horizontal="center" vertical="center" wrapText="1"/>
    </xf>
    <xf numFmtId="165" fontId="6" fillId="0" borderId="0" xfId="0" applyNumberFormat="1" applyFont="1" applyBorder="1" applyAlignment="1">
      <alignment horizontal="center" vertical="center" wrapText="1"/>
    </xf>
    <xf numFmtId="165" fontId="10" fillId="2" borderId="12" xfId="3" applyNumberFormat="1" applyFont="1" applyFill="1" applyBorder="1" applyAlignment="1">
      <alignment horizontal="right" vertical="center" wrapText="1"/>
    </xf>
    <xf numFmtId="165" fontId="10" fillId="0" borderId="9" xfId="3" applyNumberFormat="1" applyFont="1" applyBorder="1" applyAlignment="1">
      <alignment horizontal="right" wrapText="1"/>
    </xf>
    <xf numFmtId="165" fontId="10" fillId="0" borderId="10" xfId="3" applyNumberFormat="1" applyFont="1" applyBorder="1" applyAlignment="1">
      <alignment horizontal="right" wrapText="1"/>
    </xf>
    <xf numFmtId="165" fontId="10" fillId="3" borderId="10" xfId="3" applyNumberFormat="1" applyFont="1" applyFill="1" applyBorder="1" applyAlignment="1">
      <alignment horizontal="right" wrapText="1"/>
    </xf>
    <xf numFmtId="165" fontId="10" fillId="4" borderId="13" xfId="3" applyNumberFormat="1" applyFont="1" applyFill="1" applyBorder="1" applyAlignment="1">
      <alignment horizontal="right" vertical="center" wrapText="1"/>
    </xf>
    <xf numFmtId="0" fontId="9" fillId="2" borderId="11" xfId="0" applyFont="1" applyFill="1" applyBorder="1" applyAlignment="1">
      <alignment horizontal="left" vertical="center" wrapText="1"/>
    </xf>
    <xf numFmtId="165" fontId="9" fillId="3" borderId="8" xfId="3" applyNumberFormat="1" applyFont="1" applyFill="1" applyBorder="1" applyAlignment="1">
      <alignment horizontal="left" wrapText="1"/>
    </xf>
    <xf numFmtId="165" fontId="10" fillId="0" borderId="8" xfId="3" applyNumberFormat="1" applyFont="1" applyBorder="1" applyAlignment="1">
      <alignment wrapText="1"/>
    </xf>
    <xf numFmtId="0" fontId="11" fillId="0" borderId="0" xfId="0"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10" fillId="0" borderId="9" xfId="0" applyFont="1" applyBorder="1"/>
    <xf numFmtId="0" fontId="11" fillId="0" borderId="9" xfId="0" applyFont="1" applyBorder="1" applyAlignment="1">
      <alignment horizontal="left" vertical="center" wrapText="1"/>
    </xf>
    <xf numFmtId="0" fontId="11" fillId="0" borderId="6" xfId="0" applyFont="1" applyFill="1" applyBorder="1" applyAlignment="1">
      <alignment vertical="center" wrapText="1"/>
    </xf>
    <xf numFmtId="0" fontId="10" fillId="0" borderId="7" xfId="0" applyFont="1" applyFill="1" applyBorder="1"/>
    <xf numFmtId="0" fontId="13" fillId="0" borderId="10" xfId="0" applyFont="1" applyBorder="1"/>
    <xf numFmtId="0" fontId="9" fillId="0" borderId="12" xfId="0" applyFont="1" applyFill="1" applyBorder="1" applyAlignment="1">
      <alignment vertical="center" wrapText="1"/>
    </xf>
    <xf numFmtId="0" fontId="10" fillId="0" borderId="13" xfId="0" applyFont="1" applyFill="1" applyBorder="1"/>
    <xf numFmtId="0" fontId="16" fillId="0" borderId="1" xfId="0" applyFont="1" applyFill="1" applyBorder="1" applyAlignment="1">
      <alignment vertical="center"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2" fillId="0" borderId="9" xfId="0" applyFont="1" applyBorder="1" applyAlignment="1">
      <alignment horizontal="right" vertical="center" wrapText="1"/>
    </xf>
    <xf numFmtId="1" fontId="12" fillId="0" borderId="9" xfId="0" applyNumberFormat="1" applyFont="1" applyBorder="1" applyAlignment="1">
      <alignment horizontal="right" vertical="center" wrapText="1"/>
    </xf>
    <xf numFmtId="1" fontId="9" fillId="0" borderId="9" xfId="0" applyNumberFormat="1" applyFont="1" applyBorder="1" applyAlignment="1">
      <alignment horizontal="right" vertical="center" wrapText="1"/>
    </xf>
    <xf numFmtId="0" fontId="14" fillId="0" borderId="9" xfId="1" applyFont="1" applyBorder="1" applyAlignment="1">
      <alignment wrapText="1"/>
    </xf>
    <xf numFmtId="0" fontId="10" fillId="0" borderId="9" xfId="0" applyFont="1" applyBorder="1" applyAlignment="1">
      <alignment horizontal="right"/>
    </xf>
    <xf numFmtId="0" fontId="9" fillId="0" borderId="9" xfId="0" applyFont="1" applyBorder="1" applyAlignment="1">
      <alignment horizontal="righ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6" fillId="0" borderId="9" xfId="0" applyFont="1" applyBorder="1" applyAlignment="1">
      <alignmen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center" vertical="center" wrapText="1"/>
    </xf>
    <xf numFmtId="165" fontId="9" fillId="0" borderId="12" xfId="3" applyNumberFormat="1" applyFont="1" applyFill="1" applyBorder="1" applyAlignment="1">
      <alignment horizontal="right" vertical="center" wrapText="1"/>
    </xf>
    <xf numFmtId="0" fontId="9" fillId="0" borderId="0" xfId="0" applyFont="1"/>
    <xf numFmtId="0" fontId="3" fillId="0" borderId="0" xfId="4" applyAlignment="1">
      <alignment horizontal="justify" vertical="center"/>
    </xf>
    <xf numFmtId="0" fontId="9" fillId="0" borderId="0" xfId="0" applyFont="1" applyBorder="1" applyAlignment="1">
      <alignment horizontal="center" vertical="center" wrapText="1"/>
    </xf>
    <xf numFmtId="0" fontId="17" fillId="0" borderId="0" xfId="0" applyFont="1" applyBorder="1"/>
    <xf numFmtId="0" fontId="10" fillId="0" borderId="14" xfId="0" applyFont="1" applyBorder="1"/>
    <xf numFmtId="0" fontId="10" fillId="0" borderId="15" xfId="0" applyFont="1" applyBorder="1"/>
    <xf numFmtId="0" fontId="10" fillId="0" borderId="4" xfId="0" applyFont="1" applyBorder="1" applyAlignment="1"/>
    <xf numFmtId="0" fontId="17" fillId="0" borderId="0" xfId="0" applyFont="1"/>
    <xf numFmtId="0" fontId="10" fillId="0" borderId="16" xfId="0" applyFont="1" applyBorder="1"/>
    <xf numFmtId="0" fontId="10" fillId="0" borderId="0" xfId="0" applyFont="1" applyBorder="1"/>
    <xf numFmtId="0" fontId="10" fillId="0" borderId="17" xfId="0" applyFont="1" applyBorder="1" applyAlignment="1"/>
    <xf numFmtId="0" fontId="10" fillId="0" borderId="18" xfId="0" applyFont="1" applyBorder="1"/>
    <xf numFmtId="0" fontId="10" fillId="0" borderId="3" xfId="0" applyFont="1" applyBorder="1"/>
    <xf numFmtId="0" fontId="10" fillId="0" borderId="2" xfId="0" applyFont="1" applyBorder="1" applyAlignment="1"/>
    <xf numFmtId="0" fontId="18" fillId="0" borderId="0" xfId="0" applyFont="1" applyBorder="1" applyAlignment="1">
      <alignment horizontal="center" vertical="center" wrapText="1"/>
    </xf>
    <xf numFmtId="165" fontId="9" fillId="3" borderId="10" xfId="3" applyNumberFormat="1" applyFont="1" applyFill="1" applyBorder="1" applyAlignment="1">
      <alignment horizontal="right" wrapText="1"/>
    </xf>
    <xf numFmtId="0" fontId="3" fillId="0" borderId="0" xfId="4" applyFill="1" applyBorder="1" applyAlignment="1">
      <alignment horizontal="justify" vertical="center"/>
    </xf>
    <xf numFmtId="165" fontId="10" fillId="0" borderId="0" xfId="3" applyNumberFormat="1" applyFont="1" applyAlignment="1">
      <alignment horizontal="right"/>
    </xf>
    <xf numFmtId="0" fontId="19" fillId="0" borderId="9" xfId="5" applyFont="1" applyBorder="1" applyAlignment="1">
      <alignment horizontal="center" vertical="center" wrapText="1"/>
    </xf>
    <xf numFmtId="0" fontId="10" fillId="0" borderId="0" xfId="0" applyFont="1"/>
    <xf numFmtId="0" fontId="17" fillId="0" borderId="0" xfId="0" applyFont="1"/>
    <xf numFmtId="0" fontId="19" fillId="0" borderId="6" xfId="5" applyFont="1" applyBorder="1" applyAlignment="1">
      <alignment horizontal="center" vertical="center" wrapText="1"/>
    </xf>
    <xf numFmtId="0" fontId="17" fillId="0" borderId="22" xfId="0" applyFont="1" applyBorder="1"/>
    <xf numFmtId="0" fontId="17" fillId="0" borderId="23" xfId="0" applyFont="1" applyBorder="1"/>
    <xf numFmtId="0" fontId="17" fillId="0" borderId="24" xfId="0" applyFont="1" applyBorder="1"/>
    <xf numFmtId="0" fontId="17" fillId="0" borderId="11" xfId="0" applyFont="1" applyBorder="1"/>
    <xf numFmtId="0" fontId="17" fillId="0" borderId="12" xfId="0" applyFont="1" applyBorder="1"/>
    <xf numFmtId="0" fontId="17" fillId="0" borderId="13" xfId="0" applyFont="1" applyBorder="1"/>
    <xf numFmtId="165" fontId="20" fillId="0" borderId="0" xfId="3" applyNumberFormat="1" applyFont="1"/>
    <xf numFmtId="0" fontId="10" fillId="5" borderId="10" xfId="0" applyFont="1" applyFill="1" applyBorder="1" applyAlignment="1">
      <alignment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9" fillId="0" borderId="7" xfId="5" applyFont="1" applyBorder="1" applyAlignment="1">
      <alignment horizontal="center" vertical="center" wrapText="1"/>
    </xf>
    <xf numFmtId="0" fontId="19" fillId="0" borderId="10" xfId="5" applyFont="1" applyBorder="1" applyAlignment="1">
      <alignment horizontal="center" vertical="center" wrapText="1"/>
    </xf>
    <xf numFmtId="0" fontId="19" fillId="0" borderId="5" xfId="5" applyFont="1" applyBorder="1" applyAlignment="1">
      <alignment horizontal="center" vertical="center" wrapText="1"/>
    </xf>
    <xf numFmtId="0" fontId="19" fillId="0" borderId="8" xfId="5" applyFont="1" applyBorder="1" applyAlignment="1">
      <alignment horizontal="center" vertical="center" wrapText="1"/>
    </xf>
    <xf numFmtId="0" fontId="19" fillId="0" borderId="6" xfId="5" applyFont="1" applyBorder="1" applyAlignment="1">
      <alignment horizontal="center" vertical="center" wrapText="1"/>
    </xf>
    <xf numFmtId="0" fontId="19" fillId="0" borderId="9" xfId="5" applyFont="1" applyBorder="1" applyAlignment="1">
      <alignment horizontal="center" vertical="center" wrapText="1"/>
    </xf>
    <xf numFmtId="0" fontId="11" fillId="0" borderId="0" xfId="0" applyFont="1" applyBorder="1" applyAlignment="1">
      <alignment horizontal="left" vertical="center" wrapText="1"/>
    </xf>
    <xf numFmtId="165" fontId="9" fillId="0" borderId="19" xfId="3" applyNumberFormat="1" applyFont="1" applyBorder="1" applyAlignment="1">
      <alignment horizontal="center" wrapText="1"/>
    </xf>
    <xf numFmtId="165" fontId="9" fillId="0" borderId="20" xfId="3" applyNumberFormat="1" applyFont="1" applyBorder="1" applyAlignment="1">
      <alignment horizontal="center" wrapText="1"/>
    </xf>
    <xf numFmtId="165" fontId="9" fillId="0" borderId="21" xfId="3" applyNumberFormat="1" applyFont="1" applyBorder="1" applyAlignment="1">
      <alignment horizontal="center" wrapText="1"/>
    </xf>
    <xf numFmtId="0" fontId="9" fillId="6" borderId="0" xfId="0" applyFont="1" applyFill="1" applyAlignment="1">
      <alignment vertical="center"/>
    </xf>
    <xf numFmtId="0" fontId="13" fillId="0" borderId="0" xfId="0" applyFont="1" applyAlignment="1">
      <alignment horizontal="justify" vertical="center" wrapText="1"/>
    </xf>
    <xf numFmtId="0" fontId="3" fillId="0" borderId="0" xfId="4"/>
    <xf numFmtId="0" fontId="3" fillId="5" borderId="0" xfId="4" applyFill="1" applyAlignment="1">
      <alignment horizontal="justify" vertical="center"/>
    </xf>
  </cellXfs>
  <cellStyles count="8">
    <cellStyle name="Comma" xfId="3" builtinId="3"/>
    <cellStyle name="Comma 2" xfId="6"/>
    <cellStyle name="Comma 3" xfId="7"/>
    <cellStyle name="Followed Hyperlink" xfId="2" builtinId="9" hidden="1"/>
    <cellStyle name="Hyperlink" xfId="1" builtinId="8" hidden="1"/>
    <cellStyle name="Hyperlink" xfId="4" builtinId="8"/>
    <cellStyle name="Normal" xfId="0" builtinId="0"/>
    <cellStyle name="Normal 2" xf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77-g20-subsidies-oil-gas-coal-production-mexico" TargetMode="External"/><Relationship Id="rId1" Type="http://schemas.openxmlformats.org/officeDocument/2006/relationships/hyperlink" Target="http://www.odi.org/empty-promis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y.com/Publication/vwLUAssets/EY-2015-Global-oil-and-gas-tax-guide/$FILE/EY-2015-Global-oil-and-gas-tax-guide.pdf" TargetMode="External"/><Relationship Id="rId2" Type="http://schemas.openxmlformats.org/officeDocument/2006/relationships/hyperlink" Target="http://www.ey.com/Publication/vwLUAssets/EY-2015-Global-oil-and-gas-tax-guide/$FILE/EY-2015-Global-oil-and-gas-tax-guide.pdf" TargetMode="External"/><Relationship Id="rId1" Type="http://schemas.openxmlformats.org/officeDocument/2006/relationships/hyperlink" Target="http://elhorizonte.mx/periodico/mas-noticias/505557" TargetMode="External"/><Relationship Id="rId4" Type="http://schemas.openxmlformats.org/officeDocument/2006/relationships/hyperlink" Target="http://www.ey.com/Publication/vwLUAssets/EY-2015-Global-oil-and-gas-tax-guide/$FILE/EY-2015-Global-oil-and-gas-tax-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topLeftCell="B1" workbookViewId="0">
      <selection activeCell="B16" sqref="B16"/>
    </sheetView>
  </sheetViews>
  <sheetFormatPr defaultColWidth="8.75" defaultRowHeight="12.75" x14ac:dyDescent="0.2"/>
  <cols>
    <col min="1" max="1" width="8.75" style="5"/>
    <col min="2" max="2" width="112.75" style="5" customWidth="1"/>
    <col min="3" max="16384" width="8.75" style="5"/>
  </cols>
  <sheetData>
    <row r="1" spans="2:2" ht="36" customHeight="1" x14ac:dyDescent="0.2">
      <c r="B1" s="104" t="s">
        <v>96</v>
      </c>
    </row>
    <row r="3" spans="2:2" ht="38.25" x14ac:dyDescent="0.2">
      <c r="B3" s="105" t="s">
        <v>97</v>
      </c>
    </row>
    <row r="4" spans="2:2" ht="51" x14ac:dyDescent="0.2">
      <c r="B4" s="4" t="s">
        <v>98</v>
      </c>
    </row>
    <row r="5" spans="2:2" ht="25.5" x14ac:dyDescent="0.2">
      <c r="B5" s="4" t="s">
        <v>29</v>
      </c>
    </row>
    <row r="6" spans="2:2" x14ac:dyDescent="0.2">
      <c r="B6" s="4"/>
    </row>
    <row r="7" spans="2:2" ht="15.75" x14ac:dyDescent="0.25">
      <c r="B7" s="106" t="s">
        <v>99</v>
      </c>
    </row>
    <row r="8" spans="2:2" ht="15.75" x14ac:dyDescent="0.2">
      <c r="B8" s="107" t="s">
        <v>100</v>
      </c>
    </row>
    <row r="10" spans="2:2" x14ac:dyDescent="0.2">
      <c r="B10" s="3" t="s">
        <v>30</v>
      </c>
    </row>
    <row r="11" spans="2:2" ht="15.75" x14ac:dyDescent="0.2">
      <c r="B11" s="61" t="s">
        <v>31</v>
      </c>
    </row>
    <row r="12" spans="2:2" ht="15.75" x14ac:dyDescent="0.2">
      <c r="B12" s="76" t="s">
        <v>32</v>
      </c>
    </row>
    <row r="13" spans="2:2" ht="15.75" x14ac:dyDescent="0.2">
      <c r="B13" s="76" t="s">
        <v>33</v>
      </c>
    </row>
    <row r="14" spans="2:2" ht="15.75" x14ac:dyDescent="0.2">
      <c r="B14" s="76" t="s">
        <v>34</v>
      </c>
    </row>
    <row r="15" spans="2:2" ht="15.75" x14ac:dyDescent="0.2">
      <c r="B15" s="76" t="s">
        <v>35</v>
      </c>
    </row>
    <row r="16" spans="2:2" ht="15.75" x14ac:dyDescent="0.2">
      <c r="B16" s="76"/>
    </row>
  </sheetData>
  <phoneticPr fontId="7"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B15" sqref="B15"/>
    </sheetView>
  </sheetViews>
  <sheetFormatPr defaultColWidth="25" defaultRowHeight="12.75" x14ac:dyDescent="0.2"/>
  <cols>
    <col min="1" max="7" width="25" style="5"/>
    <col min="8" max="8" width="38.125" style="5" customWidth="1"/>
    <col min="9" max="9" width="78.875" style="6" customWidth="1"/>
    <col min="10" max="15" width="25" style="6"/>
    <col min="16" max="16384" width="25" style="5"/>
  </cols>
  <sheetData>
    <row r="1" spans="1:9" s="1" customFormat="1" x14ac:dyDescent="0.2">
      <c r="A1" s="2" t="s">
        <v>20</v>
      </c>
    </row>
    <row r="2" spans="1:9" s="1" customFormat="1" ht="13.5" thickBot="1" x14ac:dyDescent="0.25"/>
    <row r="3" spans="1:9" s="1" customFormat="1" ht="26.25" thickBot="1" x14ac:dyDescent="0.25">
      <c r="A3" s="34" t="s">
        <v>64</v>
      </c>
      <c r="B3" s="34" t="s">
        <v>65</v>
      </c>
      <c r="C3" s="34" t="s">
        <v>66</v>
      </c>
      <c r="D3" s="34" t="s">
        <v>36</v>
      </c>
      <c r="E3" s="43" t="s">
        <v>67</v>
      </c>
      <c r="F3" s="43" t="s">
        <v>68</v>
      </c>
      <c r="G3" s="34" t="s">
        <v>83</v>
      </c>
      <c r="H3" s="34" t="s">
        <v>84</v>
      </c>
      <c r="I3" s="35" t="s">
        <v>21</v>
      </c>
    </row>
    <row r="4" spans="1:9" s="1" customFormat="1" x14ac:dyDescent="0.2">
      <c r="A4" s="44" t="s">
        <v>69</v>
      </c>
      <c r="B4" s="45"/>
      <c r="C4" s="45"/>
      <c r="D4" s="45"/>
      <c r="E4" s="45"/>
      <c r="F4" s="38"/>
      <c r="G4" s="38"/>
      <c r="H4" s="38"/>
      <c r="I4" s="39"/>
    </row>
    <row r="5" spans="1:9" s="1" customFormat="1" ht="63.75" x14ac:dyDescent="0.2">
      <c r="A5" s="46" t="s">
        <v>47</v>
      </c>
      <c r="B5" s="47" t="s">
        <v>69</v>
      </c>
      <c r="C5" s="47" t="s">
        <v>57</v>
      </c>
      <c r="D5" s="47" t="s">
        <v>56</v>
      </c>
      <c r="E5" s="48">
        <f>2152/2</f>
        <v>1076</v>
      </c>
      <c r="F5" s="49">
        <f>3251/2</f>
        <v>1625.5</v>
      </c>
      <c r="G5" s="50">
        <f>(E5+F5)/2</f>
        <v>1350.75</v>
      </c>
      <c r="H5" s="51" t="s">
        <v>40</v>
      </c>
      <c r="I5" s="89" t="s">
        <v>95</v>
      </c>
    </row>
    <row r="6" spans="1:9" ht="38.25" x14ac:dyDescent="0.2">
      <c r="A6" s="46" t="s">
        <v>2</v>
      </c>
      <c r="B6" s="47" t="s">
        <v>59</v>
      </c>
      <c r="C6" s="47" t="s">
        <v>60</v>
      </c>
      <c r="D6" s="47" t="s">
        <v>62</v>
      </c>
      <c r="E6" s="52"/>
      <c r="F6" s="48" t="s">
        <v>61</v>
      </c>
      <c r="G6" s="48" t="s">
        <v>61</v>
      </c>
      <c r="H6" s="51" t="s">
        <v>41</v>
      </c>
      <c r="I6" s="40"/>
    </row>
    <row r="7" spans="1:9" ht="63.75" x14ac:dyDescent="0.2">
      <c r="A7" s="46" t="s">
        <v>86</v>
      </c>
      <c r="B7" s="47" t="s">
        <v>59</v>
      </c>
      <c r="C7" s="47" t="s">
        <v>60</v>
      </c>
      <c r="D7" s="47" t="s">
        <v>63</v>
      </c>
      <c r="E7" s="52"/>
      <c r="F7" s="48" t="s">
        <v>61</v>
      </c>
      <c r="G7" s="48" t="s">
        <v>61</v>
      </c>
      <c r="H7" s="51" t="s">
        <v>41</v>
      </c>
      <c r="I7" s="40"/>
    </row>
    <row r="8" spans="1:9" ht="63.75" x14ac:dyDescent="0.2">
      <c r="A8" s="46" t="s">
        <v>85</v>
      </c>
      <c r="B8" s="47" t="s">
        <v>59</v>
      </c>
      <c r="C8" s="47" t="s">
        <v>60</v>
      </c>
      <c r="D8" s="47" t="s">
        <v>39</v>
      </c>
      <c r="E8" s="53"/>
      <c r="F8" s="48" t="s">
        <v>61</v>
      </c>
      <c r="G8" s="48" t="s">
        <v>61</v>
      </c>
      <c r="H8" s="51" t="s">
        <v>41</v>
      </c>
      <c r="I8" s="40"/>
    </row>
    <row r="9" spans="1:9" x14ac:dyDescent="0.2">
      <c r="A9" s="92" t="s">
        <v>70</v>
      </c>
      <c r="B9" s="93"/>
      <c r="C9" s="93"/>
      <c r="D9" s="93"/>
      <c r="E9" s="93"/>
      <c r="F9" s="93"/>
      <c r="G9" s="93"/>
      <c r="H9" s="36"/>
      <c r="I9" s="40"/>
    </row>
    <row r="10" spans="1:9" x14ac:dyDescent="0.2">
      <c r="A10" s="54" t="s">
        <v>0</v>
      </c>
      <c r="B10" s="55"/>
      <c r="C10" s="55"/>
      <c r="D10" s="55"/>
      <c r="E10" s="56"/>
      <c r="F10" s="56"/>
      <c r="G10" s="55"/>
      <c r="H10" s="36"/>
      <c r="I10" s="40"/>
    </row>
    <row r="11" spans="1:9" x14ac:dyDescent="0.2">
      <c r="A11" s="90" t="s">
        <v>71</v>
      </c>
      <c r="B11" s="91"/>
      <c r="C11" s="91"/>
      <c r="D11" s="91"/>
      <c r="E11" s="91"/>
      <c r="F11" s="91"/>
      <c r="G11" s="91"/>
      <c r="H11" s="37"/>
      <c r="I11" s="40"/>
    </row>
    <row r="12" spans="1:9" x14ac:dyDescent="0.2">
      <c r="A12" s="54" t="s">
        <v>3</v>
      </c>
      <c r="B12" s="55"/>
      <c r="C12" s="55"/>
      <c r="D12" s="55"/>
      <c r="E12" s="56"/>
      <c r="F12" s="56"/>
      <c r="G12" s="55"/>
      <c r="H12" s="36"/>
      <c r="I12" s="40"/>
    </row>
    <row r="13" spans="1:9" s="1" customFormat="1" ht="13.5" thickBot="1" x14ac:dyDescent="0.25">
      <c r="A13" s="57" t="s">
        <v>4</v>
      </c>
      <c r="B13" s="58"/>
      <c r="C13" s="58"/>
      <c r="D13" s="58"/>
      <c r="E13" s="59">
        <f>E5</f>
        <v>1076</v>
      </c>
      <c r="F13" s="59">
        <f t="shared" ref="F13:G13" si="0">F5</f>
        <v>1625.5</v>
      </c>
      <c r="G13" s="59">
        <f t="shared" si="0"/>
        <v>1350.75</v>
      </c>
      <c r="H13" s="41"/>
      <c r="I13" s="42"/>
    </row>
    <row r="14" spans="1:9" x14ac:dyDescent="0.2">
      <c r="A14" s="60" t="s">
        <v>1</v>
      </c>
      <c r="E14" s="77">
        <f>E13*13.275</f>
        <v>14283.9</v>
      </c>
      <c r="F14" s="77">
        <f>F13*13.84</f>
        <v>22496.92</v>
      </c>
      <c r="G14" s="77">
        <f>(E14+F14)/2</f>
        <v>18390.41</v>
      </c>
    </row>
  </sheetData>
  <mergeCells count="2">
    <mergeCell ref="A11:G11"/>
    <mergeCell ref="A9:G9"/>
  </mergeCells>
  <phoneticPr fontId="7" type="noConversion"/>
  <hyperlinks>
    <hyperlink ref="H5" r:id="rId1"/>
    <hyperlink ref="H6" r:id="rId2"/>
    <hyperlink ref="H7" r:id="rId3"/>
    <hyperlink ref="H8" r:id="rId4"/>
  </hyperlinks>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B9" sqref="B9"/>
    </sheetView>
  </sheetViews>
  <sheetFormatPr defaultColWidth="11.25" defaultRowHeight="12.75" x14ac:dyDescent="0.2"/>
  <cols>
    <col min="1" max="1" width="9.25" style="80" customWidth="1"/>
    <col min="2" max="2" width="39.375" style="80" customWidth="1"/>
    <col min="3" max="3" width="11.625" style="80" customWidth="1"/>
    <col min="4" max="4" width="18.25" style="80" customWidth="1"/>
    <col min="5" max="5" width="18" style="80" customWidth="1"/>
    <col min="6" max="6" width="9.75" style="80" bestFit="1" customWidth="1"/>
    <col min="7" max="7" width="10.5" style="80" customWidth="1"/>
    <col min="8" max="8" width="11.375" style="80" customWidth="1"/>
    <col min="9" max="9" width="52.875" style="80" customWidth="1"/>
    <col min="10" max="10" width="10.5" style="80" bestFit="1" customWidth="1"/>
    <col min="11" max="11" width="52" style="80" customWidth="1"/>
    <col min="12" max="12" width="11.25" style="80"/>
    <col min="13" max="13" width="26.75" style="80" bestFit="1" customWidth="1"/>
    <col min="14" max="14" width="13.5" style="80" bestFit="1" customWidth="1"/>
    <col min="15" max="16" width="12.5" style="80" bestFit="1" customWidth="1"/>
    <col min="17" max="17" width="11.5" style="80" bestFit="1" customWidth="1"/>
    <col min="18" max="22" width="11.25" style="80"/>
    <col min="23" max="23" width="34.5" style="80" customWidth="1"/>
    <col min="24" max="24" width="21.75" style="80" customWidth="1"/>
    <col min="25" max="25" width="18.75" style="80" customWidth="1"/>
    <col min="26" max="16384" width="11.25" style="80"/>
  </cols>
  <sheetData>
    <row r="1" spans="1:9" s="79" customFormat="1" x14ac:dyDescent="0.2">
      <c r="A1" s="100" t="s">
        <v>19</v>
      </c>
      <c r="B1" s="100"/>
      <c r="C1" s="100"/>
      <c r="D1" s="100"/>
      <c r="E1" s="100"/>
      <c r="F1" s="100"/>
      <c r="G1" s="100"/>
      <c r="H1" s="100"/>
    </row>
    <row r="2" spans="1:9" s="79" customFormat="1" x14ac:dyDescent="0.2">
      <c r="A2" s="33"/>
      <c r="B2" s="33"/>
      <c r="C2" s="33"/>
      <c r="D2" s="33"/>
      <c r="E2" s="33"/>
      <c r="F2" s="33"/>
      <c r="G2" s="33"/>
      <c r="H2" s="33"/>
    </row>
    <row r="3" spans="1:9" ht="13.5" thickBot="1" x14ac:dyDescent="0.25"/>
    <row r="4" spans="1:9" x14ac:dyDescent="0.2">
      <c r="B4" s="96" t="s">
        <v>88</v>
      </c>
      <c r="C4" s="98" t="s">
        <v>89</v>
      </c>
      <c r="D4" s="98" t="s">
        <v>74</v>
      </c>
      <c r="E4" s="98" t="s">
        <v>75</v>
      </c>
      <c r="F4" s="81" t="s">
        <v>76</v>
      </c>
      <c r="G4" s="81" t="s">
        <v>76</v>
      </c>
      <c r="H4" s="98" t="s">
        <v>90</v>
      </c>
      <c r="I4" s="94" t="s">
        <v>91</v>
      </c>
    </row>
    <row r="5" spans="1:9" ht="65.45" customHeight="1" x14ac:dyDescent="0.2">
      <c r="B5" s="97"/>
      <c r="C5" s="99"/>
      <c r="D5" s="99"/>
      <c r="E5" s="99"/>
      <c r="F5" s="78">
        <v>2013</v>
      </c>
      <c r="G5" s="78">
        <v>2014</v>
      </c>
      <c r="H5" s="99"/>
      <c r="I5" s="95"/>
    </row>
    <row r="6" spans="1:9" x14ac:dyDescent="0.2">
      <c r="B6" s="82" t="s">
        <v>80</v>
      </c>
      <c r="C6" s="83" t="s">
        <v>94</v>
      </c>
      <c r="D6" s="83" t="s">
        <v>94</v>
      </c>
      <c r="E6" s="83" t="s">
        <v>38</v>
      </c>
      <c r="F6" s="83">
        <v>26000</v>
      </c>
      <c r="G6" s="83">
        <v>27700</v>
      </c>
      <c r="H6" s="83">
        <f>AVERAGE(F6:G6)</f>
        <v>26850</v>
      </c>
      <c r="I6" s="84" t="s">
        <v>58</v>
      </c>
    </row>
    <row r="7" spans="1:9" ht="13.5" thickBot="1" x14ac:dyDescent="0.25">
      <c r="B7" s="85" t="s">
        <v>92</v>
      </c>
      <c r="C7" s="86" t="s">
        <v>94</v>
      </c>
      <c r="D7" s="86" t="s">
        <v>94</v>
      </c>
      <c r="E7" s="86" t="s">
        <v>93</v>
      </c>
      <c r="F7" s="86" t="s">
        <v>87</v>
      </c>
      <c r="G7" s="86" t="s">
        <v>87</v>
      </c>
      <c r="H7" s="86" t="s">
        <v>87</v>
      </c>
      <c r="I7" s="87"/>
    </row>
    <row r="8" spans="1:9" x14ac:dyDescent="0.2">
      <c r="H8" s="88">
        <f>SUM(H6:H7)</f>
        <v>26850</v>
      </c>
    </row>
  </sheetData>
  <mergeCells count="7">
    <mergeCell ref="A1:H1"/>
    <mergeCell ref="I4:I5"/>
    <mergeCell ref="B4:B5"/>
    <mergeCell ref="C4:C5"/>
    <mergeCell ref="D4:D5"/>
    <mergeCell ref="E4:E5"/>
    <mergeCell ref="H4:H5"/>
  </mergeCells>
  <phoneticPr fontId="7"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heetViews>
  <sheetFormatPr defaultColWidth="11.25" defaultRowHeight="15.75" x14ac:dyDescent="0.25"/>
  <cols>
    <col min="1" max="1" width="35.75" customWidth="1"/>
    <col min="5" max="5" width="11.5" bestFit="1" customWidth="1"/>
    <col min="6" max="6" width="16" bestFit="1" customWidth="1"/>
    <col min="7" max="7" width="16" customWidth="1"/>
  </cols>
  <sheetData>
    <row r="1" spans="1:7" s="5" customFormat="1" ht="12.75" x14ac:dyDescent="0.2">
      <c r="A1" s="13" t="s">
        <v>22</v>
      </c>
    </row>
    <row r="2" spans="1:7" ht="18" thickBot="1" x14ac:dyDescent="0.3">
      <c r="A2" s="7"/>
    </row>
    <row r="3" spans="1:7" ht="52.15" customHeight="1" x14ac:dyDescent="0.25">
      <c r="A3" s="10" t="s">
        <v>50</v>
      </c>
      <c r="B3" s="11" t="s">
        <v>51</v>
      </c>
      <c r="C3" s="11" t="s">
        <v>52</v>
      </c>
      <c r="D3" s="11" t="s">
        <v>53</v>
      </c>
      <c r="E3" s="11" t="s">
        <v>54</v>
      </c>
      <c r="F3" s="11" t="s">
        <v>55</v>
      </c>
      <c r="G3" s="12" t="s">
        <v>45</v>
      </c>
    </row>
    <row r="4" spans="1:7" x14ac:dyDescent="0.25">
      <c r="A4" s="101" t="s">
        <v>72</v>
      </c>
      <c r="B4" s="102"/>
      <c r="C4" s="102"/>
      <c r="D4" s="102"/>
      <c r="E4" s="102"/>
      <c r="F4" s="102"/>
      <c r="G4" s="103"/>
    </row>
    <row r="5" spans="1:7" x14ac:dyDescent="0.25">
      <c r="A5" s="19" t="s">
        <v>42</v>
      </c>
      <c r="B5" s="26"/>
      <c r="C5" s="26"/>
      <c r="D5" s="26"/>
      <c r="E5" s="26">
        <f>(PF_Domestic_Full!G8+PF_Domestic_Full!G9)/1000000</f>
        <v>560.5</v>
      </c>
      <c r="F5" s="26">
        <f>SUM(B5:E5)</f>
        <v>560.5</v>
      </c>
      <c r="G5" s="27">
        <f>F5/2</f>
        <v>280.25</v>
      </c>
    </row>
    <row r="6" spans="1:7" x14ac:dyDescent="0.25">
      <c r="A6" s="19" t="s">
        <v>43</v>
      </c>
      <c r="B6" s="26"/>
      <c r="C6" s="26"/>
      <c r="D6" s="26"/>
      <c r="E6" s="26">
        <f>(PF_Domestic_Full!G6+PF_Domestic_Full!G7)/1000000</f>
        <v>197.9</v>
      </c>
      <c r="F6" s="26">
        <f t="shared" ref="F6" si="0">SUM(B6:E6)</f>
        <v>197.9</v>
      </c>
      <c r="G6" s="27">
        <f t="shared" ref="G6" si="1">F6/2</f>
        <v>98.95</v>
      </c>
    </row>
    <row r="7" spans="1:7" x14ac:dyDescent="0.25">
      <c r="A7" s="19" t="s">
        <v>44</v>
      </c>
      <c r="B7" s="26"/>
      <c r="C7" s="26"/>
      <c r="D7" s="26">
        <f>PF_Domestic_Full!G4/1000000</f>
        <v>33</v>
      </c>
      <c r="E7" s="26">
        <f>PF_Domestic_Full!G5/1000000</f>
        <v>50</v>
      </c>
      <c r="F7" s="26">
        <f>SUM(B7:E7)</f>
        <v>83</v>
      </c>
      <c r="G7" s="27">
        <f>F7/2</f>
        <v>41.5</v>
      </c>
    </row>
    <row r="8" spans="1:7" x14ac:dyDescent="0.25">
      <c r="A8" s="31" t="s">
        <v>46</v>
      </c>
      <c r="B8" s="17">
        <f t="shared" ref="B8:C8" si="2">SUM(B5:B7)</f>
        <v>0</v>
      </c>
      <c r="C8" s="17">
        <f t="shared" si="2"/>
        <v>0</v>
      </c>
      <c r="D8" s="17">
        <f>SUM(D5:D7)</f>
        <v>33</v>
      </c>
      <c r="E8" s="17">
        <f t="shared" ref="E8:G8" si="3">SUM(E5:E7)</f>
        <v>808.4</v>
      </c>
      <c r="F8" s="17">
        <f t="shared" si="3"/>
        <v>841.4</v>
      </c>
      <c r="G8" s="28">
        <f t="shared" si="3"/>
        <v>420.7</v>
      </c>
    </row>
    <row r="9" spans="1:7" x14ac:dyDescent="0.25">
      <c r="A9" s="101" t="s">
        <v>5</v>
      </c>
      <c r="B9" s="102"/>
      <c r="C9" s="102"/>
      <c r="D9" s="102"/>
      <c r="E9" s="102"/>
      <c r="F9" s="102"/>
      <c r="G9" s="103"/>
    </row>
    <row r="10" spans="1:7" x14ac:dyDescent="0.25">
      <c r="A10" s="32" t="s">
        <v>37</v>
      </c>
      <c r="B10" s="26">
        <v>0.10106</v>
      </c>
      <c r="C10" s="26">
        <v>5.8481061418000007</v>
      </c>
      <c r="D10" s="26">
        <v>16.759040989199999</v>
      </c>
      <c r="E10" s="26">
        <v>33.5678252234</v>
      </c>
      <c r="F10" s="26">
        <v>56</v>
      </c>
      <c r="G10" s="27">
        <v>28</v>
      </c>
    </row>
    <row r="11" spans="1:7" x14ac:dyDescent="0.25">
      <c r="A11" s="31" t="s">
        <v>81</v>
      </c>
      <c r="B11" s="17">
        <f>(50530*2)/1000000</f>
        <v>0.10106</v>
      </c>
      <c r="C11" s="17">
        <f>(2924053.0709*2)/1000000</f>
        <v>5.8481061418000007</v>
      </c>
      <c r="D11" s="17">
        <f>(8379520.4946*2)/1000000</f>
        <v>16.759040989199999</v>
      </c>
      <c r="E11" s="17">
        <f>(16783912.6117*2)/1000000</f>
        <v>33.5678252234</v>
      </c>
      <c r="F11" s="17">
        <f>G11*2</f>
        <v>56</v>
      </c>
      <c r="G11" s="20">
        <v>28</v>
      </c>
    </row>
    <row r="12" spans="1:7" x14ac:dyDescent="0.25">
      <c r="A12" s="21"/>
      <c r="B12" s="18"/>
      <c r="C12" s="18"/>
      <c r="D12" s="18"/>
      <c r="E12" s="18"/>
      <c r="F12" s="18"/>
      <c r="G12" s="22"/>
    </row>
    <row r="13" spans="1:7" x14ac:dyDescent="0.25">
      <c r="A13" s="31" t="s">
        <v>82</v>
      </c>
      <c r="B13" s="17">
        <f>B11+B8</f>
        <v>0.10106</v>
      </c>
      <c r="C13" s="17">
        <f t="shared" ref="C13:D13" si="4">C11+C8</f>
        <v>5.8481061418000007</v>
      </c>
      <c r="D13" s="17">
        <f t="shared" si="4"/>
        <v>49.759040989200003</v>
      </c>
      <c r="E13" s="17">
        <f>E11+E8</f>
        <v>841.96782522339993</v>
      </c>
      <c r="F13" s="17">
        <f>F11+F8</f>
        <v>897.4</v>
      </c>
      <c r="G13" s="75">
        <f>G11+G8</f>
        <v>448.7</v>
      </c>
    </row>
    <row r="14" spans="1:7" ht="16.5" thickBot="1" x14ac:dyDescent="0.3">
      <c r="A14" s="30" t="s">
        <v>48</v>
      </c>
      <c r="B14" s="23"/>
      <c r="C14" s="23"/>
      <c r="D14" s="23"/>
      <c r="E14" s="23"/>
      <c r="F14" s="25">
        <f>F13*((13.84+13.275)/2)</f>
        <v>12166.5005</v>
      </c>
      <c r="G14" s="29">
        <f>G13*((13.84+13.275)/2)</f>
        <v>6083.2502500000001</v>
      </c>
    </row>
    <row r="15" spans="1:7" s="8" customFormat="1" x14ac:dyDescent="0.25">
      <c r="A15" s="9"/>
      <c r="B15" s="9"/>
      <c r="C15" s="9"/>
      <c r="D15" s="9"/>
      <c r="E15" s="9"/>
      <c r="F15" s="9"/>
      <c r="G15" s="9"/>
    </row>
    <row r="16" spans="1:7" s="8" customFormat="1" x14ac:dyDescent="0.25">
      <c r="A16" s="9"/>
      <c r="B16" s="24"/>
      <c r="C16" s="9"/>
      <c r="D16" s="9"/>
      <c r="E16" s="24"/>
      <c r="F16" s="9"/>
      <c r="G16" s="9"/>
    </row>
    <row r="17" spans="1:7" s="8" customFormat="1" x14ac:dyDescent="0.25">
      <c r="A17" s="9"/>
      <c r="B17" s="9"/>
      <c r="C17" s="24"/>
      <c r="D17" s="9"/>
      <c r="E17" s="9"/>
      <c r="F17" s="9"/>
      <c r="G17" s="9"/>
    </row>
    <row r="18" spans="1:7" s="8" customFormat="1" x14ac:dyDescent="0.25">
      <c r="A18" s="9"/>
      <c r="B18" s="9"/>
      <c r="C18" s="9"/>
      <c r="D18" s="9"/>
      <c r="E18" s="9"/>
      <c r="F18" s="9"/>
      <c r="G18" s="9"/>
    </row>
    <row r="19" spans="1:7" s="8" customFormat="1" x14ac:dyDescent="0.25">
      <c r="A19" s="9"/>
      <c r="B19" s="9"/>
      <c r="C19" s="9"/>
      <c r="D19" s="9"/>
      <c r="E19" s="9"/>
      <c r="F19" s="9"/>
      <c r="G19" s="9"/>
    </row>
    <row r="20" spans="1:7" s="8" customFormat="1" x14ac:dyDescent="0.25">
      <c r="A20" s="9"/>
      <c r="B20" s="9"/>
      <c r="C20" s="74"/>
      <c r="D20" s="9"/>
      <c r="E20" s="9"/>
      <c r="F20" s="9"/>
      <c r="G20" s="9"/>
    </row>
    <row r="21" spans="1:7" s="8" customFormat="1" x14ac:dyDescent="0.25">
      <c r="A21" s="9"/>
      <c r="B21" s="9"/>
      <c r="C21" s="9"/>
      <c r="D21" s="9"/>
      <c r="E21" s="9"/>
      <c r="F21" s="9"/>
      <c r="G21" s="9"/>
    </row>
    <row r="22" spans="1:7" s="8" customFormat="1" x14ac:dyDescent="0.25">
      <c r="A22" s="9"/>
      <c r="B22" s="9"/>
      <c r="C22" s="9"/>
      <c r="D22" s="9"/>
      <c r="E22" s="9"/>
      <c r="F22" s="9"/>
      <c r="G22" s="9"/>
    </row>
    <row r="23" spans="1:7" s="8" customFormat="1" x14ac:dyDescent="0.25">
      <c r="A23" s="9"/>
      <c r="B23" s="9"/>
      <c r="C23" s="9"/>
      <c r="D23" s="9"/>
      <c r="E23" s="9"/>
      <c r="F23" s="9"/>
      <c r="G23" s="9"/>
    </row>
    <row r="24" spans="1:7" s="8" customFormat="1" x14ac:dyDescent="0.25">
      <c r="A24" s="9"/>
      <c r="B24" s="9"/>
      <c r="C24" s="9"/>
      <c r="D24" s="9"/>
      <c r="E24" s="9"/>
      <c r="F24" s="9"/>
      <c r="G24" s="9"/>
    </row>
    <row r="25" spans="1:7" s="8" customFormat="1" x14ac:dyDescent="0.25">
      <c r="A25" s="9"/>
      <c r="B25" s="9"/>
      <c r="C25" s="9"/>
      <c r="D25" s="9"/>
      <c r="E25" s="9"/>
      <c r="F25" s="9"/>
      <c r="G25" s="9"/>
    </row>
    <row r="26" spans="1:7" s="8" customFormat="1" x14ac:dyDescent="0.25">
      <c r="A26" s="9"/>
      <c r="B26" s="9"/>
      <c r="C26" s="9"/>
      <c r="D26" s="9"/>
      <c r="E26" s="9"/>
      <c r="F26" s="9"/>
      <c r="G26" s="9"/>
    </row>
    <row r="27" spans="1:7" s="8" customFormat="1" x14ac:dyDescent="0.25">
      <c r="A27" s="9"/>
      <c r="B27" s="9"/>
      <c r="C27" s="9"/>
      <c r="D27" s="9"/>
      <c r="E27" s="9"/>
      <c r="F27" s="9"/>
      <c r="G27" s="9"/>
    </row>
    <row r="28" spans="1:7" s="8" customFormat="1" x14ac:dyDescent="0.25">
      <c r="A28" s="9"/>
      <c r="B28" s="9"/>
      <c r="C28" s="9"/>
      <c r="D28" s="9"/>
      <c r="E28" s="9"/>
      <c r="F28" s="9"/>
      <c r="G28" s="9"/>
    </row>
  </sheetData>
  <mergeCells count="2">
    <mergeCell ref="A4:G4"/>
    <mergeCell ref="A9:G9"/>
  </mergeCells>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heetViews>
  <sheetFormatPr defaultColWidth="11.25" defaultRowHeight="12.75" x14ac:dyDescent="0.2"/>
  <cols>
    <col min="1" max="1" width="34.75" style="67" customWidth="1"/>
    <col min="2" max="2" width="38.25" style="67" customWidth="1"/>
    <col min="3" max="3" width="9.75" style="67" customWidth="1"/>
    <col min="4" max="4" width="54.75" style="67" customWidth="1"/>
    <col min="5" max="16384" width="11.25" style="67"/>
  </cols>
  <sheetData>
    <row r="1" spans="1:10" s="63" customFormat="1" x14ac:dyDescent="0.2">
      <c r="A1" s="13" t="s">
        <v>14</v>
      </c>
      <c r="B1" s="62"/>
      <c r="C1" s="62"/>
      <c r="D1" s="62"/>
      <c r="E1" s="62"/>
      <c r="F1" s="62"/>
      <c r="G1" s="62"/>
      <c r="H1" s="62"/>
    </row>
    <row r="2" spans="1:10" s="63" customFormat="1" ht="13.5" thickBot="1" x14ac:dyDescent="0.25">
      <c r="A2" s="13"/>
      <c r="B2" s="62"/>
      <c r="C2" s="62"/>
      <c r="D2" s="62"/>
      <c r="E2" s="62"/>
      <c r="F2" s="62"/>
      <c r="G2" s="62"/>
      <c r="H2" s="62"/>
    </row>
    <row r="3" spans="1:10" s="5" customFormat="1" ht="26.25" thickBot="1" x14ac:dyDescent="0.25">
      <c r="A3" s="14" t="s">
        <v>79</v>
      </c>
      <c r="B3" s="14" t="s">
        <v>73</v>
      </c>
      <c r="C3" s="15" t="s">
        <v>78</v>
      </c>
      <c r="D3" s="15" t="s">
        <v>74</v>
      </c>
      <c r="E3" s="15" t="s">
        <v>75</v>
      </c>
      <c r="F3" s="15" t="s">
        <v>17</v>
      </c>
      <c r="G3" s="15" t="s">
        <v>76</v>
      </c>
      <c r="H3" s="15" t="s">
        <v>77</v>
      </c>
      <c r="I3" s="15" t="s">
        <v>18</v>
      </c>
      <c r="J3" s="16"/>
    </row>
    <row r="4" spans="1:10" x14ac:dyDescent="0.2">
      <c r="A4" s="64" t="s">
        <v>44</v>
      </c>
      <c r="B4" s="65" t="s">
        <v>23</v>
      </c>
      <c r="C4" s="65" t="s">
        <v>49</v>
      </c>
      <c r="D4" s="65" t="s">
        <v>24</v>
      </c>
      <c r="E4" s="65" t="s">
        <v>25</v>
      </c>
      <c r="F4" s="65" t="s">
        <v>26</v>
      </c>
      <c r="G4" s="65">
        <v>33000000</v>
      </c>
      <c r="H4" s="65">
        <v>2013</v>
      </c>
      <c r="I4" s="66" t="s">
        <v>27</v>
      </c>
      <c r="J4" s="16"/>
    </row>
    <row r="5" spans="1:10" x14ac:dyDescent="0.2">
      <c r="A5" s="68" t="s">
        <v>44</v>
      </c>
      <c r="B5" s="69" t="s">
        <v>28</v>
      </c>
      <c r="C5" s="69" t="s">
        <v>49</v>
      </c>
      <c r="D5" s="69" t="s">
        <v>6</v>
      </c>
      <c r="E5" s="69" t="s">
        <v>25</v>
      </c>
      <c r="F5" s="69" t="s">
        <v>7</v>
      </c>
      <c r="G5" s="69">
        <v>50000000</v>
      </c>
      <c r="H5" s="69">
        <v>2014</v>
      </c>
      <c r="I5" s="70" t="s">
        <v>8</v>
      </c>
      <c r="J5" s="16"/>
    </row>
    <row r="6" spans="1:10" x14ac:dyDescent="0.2">
      <c r="A6" s="68" t="s">
        <v>43</v>
      </c>
      <c r="B6" s="69" t="s">
        <v>9</v>
      </c>
      <c r="C6" s="69" t="s">
        <v>49</v>
      </c>
      <c r="D6" s="69" t="s">
        <v>6</v>
      </c>
      <c r="E6" s="69" t="s">
        <v>25</v>
      </c>
      <c r="F6" s="69" t="s">
        <v>7</v>
      </c>
      <c r="G6" s="69">
        <v>75000000</v>
      </c>
      <c r="H6" s="69">
        <v>2014</v>
      </c>
      <c r="I6" s="70" t="s">
        <v>8</v>
      </c>
      <c r="J6" s="16"/>
    </row>
    <row r="7" spans="1:10" x14ac:dyDescent="0.2">
      <c r="A7" s="68" t="s">
        <v>43</v>
      </c>
      <c r="B7" s="69" t="s">
        <v>10</v>
      </c>
      <c r="C7" s="69" t="s">
        <v>49</v>
      </c>
      <c r="D7" s="69" t="s">
        <v>11</v>
      </c>
      <c r="E7" s="69" t="s">
        <v>25</v>
      </c>
      <c r="F7" s="69" t="s">
        <v>7</v>
      </c>
      <c r="G7" s="69">
        <v>122900000</v>
      </c>
      <c r="H7" s="69">
        <v>2014</v>
      </c>
      <c r="I7" s="70" t="s">
        <v>12</v>
      </c>
      <c r="J7" s="16"/>
    </row>
    <row r="8" spans="1:10" x14ac:dyDescent="0.2">
      <c r="A8" s="68" t="s">
        <v>42</v>
      </c>
      <c r="B8" s="69" t="s">
        <v>28</v>
      </c>
      <c r="C8" s="69" t="s">
        <v>49</v>
      </c>
      <c r="D8" s="69" t="s">
        <v>6</v>
      </c>
      <c r="E8" s="69" t="s">
        <v>25</v>
      </c>
      <c r="F8" s="69" t="s">
        <v>7</v>
      </c>
      <c r="G8" s="69">
        <v>327000000</v>
      </c>
      <c r="H8" s="69">
        <v>2014</v>
      </c>
      <c r="I8" s="70" t="s">
        <v>8</v>
      </c>
      <c r="J8" s="16"/>
    </row>
    <row r="9" spans="1:10" ht="13.5" thickBot="1" x14ac:dyDescent="0.25">
      <c r="A9" s="71" t="s">
        <v>42</v>
      </c>
      <c r="B9" s="72" t="s">
        <v>10</v>
      </c>
      <c r="C9" s="72" t="s">
        <v>49</v>
      </c>
      <c r="D9" s="72" t="s">
        <v>11</v>
      </c>
      <c r="E9" s="72" t="s">
        <v>25</v>
      </c>
      <c r="F9" s="72" t="s">
        <v>7</v>
      </c>
      <c r="G9" s="72">
        <v>233500000</v>
      </c>
      <c r="H9" s="72">
        <v>2014</v>
      </c>
      <c r="I9" s="73" t="s">
        <v>13</v>
      </c>
      <c r="J9" s="16"/>
    </row>
  </sheetData>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E18" sqref="E18"/>
    </sheetView>
  </sheetViews>
  <sheetFormatPr defaultColWidth="10.75" defaultRowHeight="15.75" x14ac:dyDescent="0.25"/>
  <sheetData>
    <row r="1" spans="1:2" s="5" customFormat="1" ht="12.75" x14ac:dyDescent="0.2">
      <c r="A1" s="13" t="s">
        <v>16</v>
      </c>
    </row>
    <row r="3" spans="1:2" x14ac:dyDescent="0.25">
      <c r="B3" t="s">
        <v>15</v>
      </c>
    </row>
  </sheetData>
  <phoneticPr fontId="7" type="noConversion"/>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10077;#</Resource_x0020_or_x0020_opinion_x0020_entry>
    <Publish_x0020_to_x0020_web_x003f_ xmlns="94cc8053-8d8c-49ea-856f-1648b6275459">true</Publish_x0020_to_x0020_web_x003f_>
    <Resource_x0020_or_x0020_opinion_x0020_entryC_WebSection xmlns="94cc8053-8d8c-49ea-856f-1648b6275459">10077;#10077</Resource_x0020_or_x0020_opinion_x0020_entryC_WebSection>
    <External_x0020_download xmlns="94cc8053-8d8c-49ea-856f-1648b6275459" xsi:nil="true"/>
    <Number_x0020_of_x0020_pages xmlns="94cc8053-8d8c-49ea-856f-1648b6275459">5</Number_x0020_of_x0020_pages>
    <Resource_x0020_or_x0020_opinion_x0020_entryAuthor_x0028_s_x0029_ xmlns="94cc8053-8d8c-49ea-856f-1648b6275459">10077;#10077</Resource_x0020_or_x0020_opinion_x0020_entryAuthor_x0028_s_x0029_>
    <Resource_x0020_or_x0020_opinion_x0020_entryTitle_x002c__x0020_series_x0020_0 xmlns="94cc8053-8d8c-49ea-856f-1648b6275459">10077;#10077</Resource_x0020_or_x0020_opinion_x0020_entryTitle_x002c__x0020_series_x0020_0>
    <C_Resource_x0020_or_x0020_opinion_x0020_entry xmlns="94cc8053-8d8c-49ea-856f-1648b6275459">10077</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Mexico -  - Research reports and studies</C_Resource_x0020_or_x0020_opinion_x0020_entryTitle_x002c__x0020_series_x0020_0>
    <C_Resource_x0020_or_x0020_opinion_x0020_entryAuthor_x0028_s_x0029_ xmlns="94cc8053-8d8c-49ea-856f-1648b6275459">Carlos Dominguez Ordonez</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84BA0-6193-4B9E-B015-ABEC1D348486}"/>
</file>

<file path=customXml/itemProps2.xml><?xml version="1.0" encoding="utf-8"?>
<ds:datastoreItem xmlns:ds="http://schemas.openxmlformats.org/officeDocument/2006/customXml" ds:itemID="{96ECA1AA-98A3-4CF2-9567-EEE2BE6FF946}"/>
</file>

<file path=customXml/itemProps3.xml><?xml version="1.0" encoding="utf-8"?>
<ds:datastoreItem xmlns:ds="http://schemas.openxmlformats.org/officeDocument/2006/customXml" ds:itemID="{12C196DB-9AC0-4FF3-B915-6338DD89C0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Mexico Data Sheet</dc:title>
  <dc:creator>Sam Pickard</dc:creator>
  <cp:lastModifiedBy>Caroline Haywood</cp:lastModifiedBy>
  <dcterms:created xsi:type="dcterms:W3CDTF">2015-08-18T14:38:53Z</dcterms:created>
  <dcterms:modified xsi:type="dcterms:W3CDTF">2015-11-11T13:47:17Z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