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mc:AlternateContent xmlns:mc="http://schemas.openxmlformats.org/markup-compatibility/2006">
    <mc:Choice Requires="x15">
      <x15ac:absPath xmlns:x15ac="http://schemas.microsoft.com/office/spreadsheetml/2010/11/ac" url="https://overseasdevelopmenti-my.sharepoint.com/personal/c_zajicek_odi_org_uk/Documents/Cluster comms/Climate and energy policy/FFS datasheets/FINAL FOR DESIGN/"/>
    </mc:Choice>
  </mc:AlternateContent>
  <bookViews>
    <workbookView xWindow="0" yWindow="0" windowWidth="19160" windowHeight="6360" tabRatio="670"/>
  </bookViews>
  <sheets>
    <sheet name="Overview" sheetId="16" r:id="rId1"/>
    <sheet name="Summary" sheetId="10" r:id="rId2"/>
    <sheet name="Fiscal support" sheetId="11" r:id="rId3"/>
    <sheet name="Public finance (domestic + EU)" sheetId="13" r:id="rId4"/>
    <sheet name="Public finance (international)" sheetId="14" r:id="rId5"/>
    <sheet name="SOE investment" sheetId="15" r:id="rId6"/>
  </sheets>
  <definedNames>
    <definedName name="_xlnm._FilterDatabase" localSheetId="2" hidden="1">'Fiscal support'!$A$4:$P$69</definedName>
    <definedName name="_xlnm._FilterDatabase" localSheetId="4" hidden="1">'Public finance (international)'!$A$4:$N$27</definedName>
    <definedName name="_xlnm._FilterDatabase" localSheetId="5" hidden="1">'SOE investment'!$A$4:$P$22</definedName>
  </definedNames>
  <calcPr calcId="171027"/>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0" i="11" l="1"/>
  <c r="K60" i="11"/>
  <c r="L60" i="11" s="1"/>
  <c r="J22" i="15" l="1"/>
  <c r="K45" i="11" l="1"/>
  <c r="L45" i="11" s="1"/>
  <c r="K31" i="11"/>
  <c r="L31" i="11" s="1"/>
  <c r="K19" i="11"/>
  <c r="L19" i="11" s="1"/>
  <c r="J58" i="11" l="1"/>
  <c r="K58" i="11" s="1"/>
  <c r="L58" i="11" s="1"/>
  <c r="K6" i="10" l="1"/>
  <c r="B7" i="10"/>
  <c r="F7" i="10"/>
  <c r="G7" i="10"/>
  <c r="H7" i="10"/>
  <c r="I7" i="10"/>
  <c r="K8" i="10"/>
  <c r="K9" i="10"/>
  <c r="K10" i="10"/>
  <c r="I22" i="15"/>
  <c r="K20" i="15"/>
  <c r="L20" i="15" s="1"/>
  <c r="K19" i="15"/>
  <c r="L19" i="15" s="1"/>
  <c r="J18" i="15"/>
  <c r="K18" i="15" s="1"/>
  <c r="L18" i="15" s="1"/>
  <c r="K17" i="15"/>
  <c r="L17" i="15" s="1"/>
  <c r="K16" i="15"/>
  <c r="L16" i="15" s="1"/>
  <c r="J11" i="15"/>
  <c r="I11" i="15"/>
  <c r="H11" i="15"/>
  <c r="H10" i="15"/>
  <c r="K10" i="15" s="1"/>
  <c r="L10" i="15" s="1"/>
  <c r="J7" i="15"/>
  <c r="I7" i="15"/>
  <c r="H7" i="15"/>
  <c r="J5" i="15"/>
  <c r="I5" i="15"/>
  <c r="K5" i="15" l="1"/>
  <c r="L5" i="15" s="1"/>
  <c r="K7" i="10"/>
  <c r="K7" i="15"/>
  <c r="L7" i="15" s="1"/>
  <c r="K11" i="15"/>
  <c r="L11" i="15" s="1"/>
  <c r="H27" i="14"/>
  <c r="K27" i="14" s="1"/>
  <c r="L27" i="14" s="1"/>
  <c r="H26" i="14"/>
  <c r="K26" i="14" s="1"/>
  <c r="L26" i="14" s="1"/>
  <c r="H25" i="14"/>
  <c r="K25" i="14" s="1"/>
  <c r="L25" i="14" s="1"/>
  <c r="K24" i="14"/>
  <c r="L24" i="14" s="1"/>
  <c r="H24" i="14"/>
  <c r="H22" i="14"/>
  <c r="K22" i="14" s="1"/>
  <c r="L22" i="14" s="1"/>
  <c r="K21" i="14"/>
  <c r="L21" i="14" s="1"/>
  <c r="H21" i="14"/>
  <c r="H20" i="14"/>
  <c r="K20" i="14" s="1"/>
  <c r="L20" i="14" s="1"/>
  <c r="H19" i="14"/>
  <c r="K19" i="14" s="1"/>
  <c r="L19" i="14" s="1"/>
  <c r="I18" i="14"/>
  <c r="K18" i="14" s="1"/>
  <c r="L18" i="14" s="1"/>
  <c r="H17" i="14"/>
  <c r="K17" i="14" s="1"/>
  <c r="L17" i="14" s="1"/>
  <c r="H16" i="14"/>
  <c r="K16" i="14" s="1"/>
  <c r="L16" i="14" s="1"/>
  <c r="K15" i="14"/>
  <c r="L15" i="14" s="1"/>
  <c r="I15" i="14"/>
  <c r="I14" i="14"/>
  <c r="K14" i="14" s="1"/>
  <c r="L14" i="14" s="1"/>
  <c r="K13" i="14"/>
  <c r="L13" i="14" s="1"/>
  <c r="I13" i="14"/>
  <c r="I12" i="14"/>
  <c r="K12" i="14" s="1"/>
  <c r="L12" i="14" s="1"/>
  <c r="H11" i="14"/>
  <c r="K11" i="14" s="1"/>
  <c r="L11" i="14" s="1"/>
  <c r="H10" i="14"/>
  <c r="K10" i="14" s="1"/>
  <c r="L10" i="14" s="1"/>
  <c r="I9" i="14"/>
  <c r="K9" i="14" s="1"/>
  <c r="L9" i="14" s="1"/>
  <c r="I8" i="14"/>
  <c r="K8" i="14" s="1"/>
  <c r="L8" i="14" s="1"/>
  <c r="H7" i="14"/>
  <c r="K7" i="14" s="1"/>
  <c r="L7" i="14" s="1"/>
  <c r="H6" i="14"/>
  <c r="K6" i="14" s="1"/>
  <c r="L6" i="14" s="1"/>
  <c r="H5" i="14"/>
  <c r="K5" i="14" s="1"/>
  <c r="L5" i="14" s="1"/>
  <c r="K68" i="11"/>
  <c r="L68" i="11" s="1"/>
  <c r="L67" i="11"/>
  <c r="L66" i="11"/>
  <c r="L65" i="11"/>
  <c r="J64" i="11"/>
  <c r="K64" i="11" s="1"/>
  <c r="L64" i="11" s="1"/>
  <c r="J63" i="11"/>
  <c r="K63" i="11" s="1"/>
  <c r="L63" i="11" s="1"/>
  <c r="J62" i="11"/>
  <c r="K62" i="11" s="1"/>
  <c r="L62" i="11" s="1"/>
  <c r="J61" i="11"/>
  <c r="K61" i="11" s="1"/>
  <c r="L61" i="11" s="1"/>
  <c r="I59" i="11"/>
  <c r="K59" i="11" s="1"/>
  <c r="L59" i="11" s="1"/>
  <c r="K57" i="11"/>
  <c r="L57" i="11" s="1"/>
  <c r="K56" i="11"/>
  <c r="L56" i="11" s="1"/>
  <c r="H55" i="11"/>
  <c r="K55" i="11" s="1"/>
  <c r="L55" i="11" s="1"/>
  <c r="H54" i="11"/>
  <c r="K54" i="11" s="1"/>
  <c r="L54" i="11" s="1"/>
  <c r="K53" i="11"/>
  <c r="L53" i="11" s="1"/>
  <c r="H52" i="11"/>
  <c r="K52" i="11" s="1"/>
  <c r="L52" i="11" s="1"/>
  <c r="H51" i="11"/>
  <c r="K51" i="11" s="1"/>
  <c r="L51" i="11" s="1"/>
  <c r="K50" i="11"/>
  <c r="L50" i="11" s="1"/>
  <c r="K49" i="11"/>
  <c r="L49" i="11" s="1"/>
  <c r="K48" i="11"/>
  <c r="L48" i="11" s="1"/>
  <c r="K47" i="11"/>
  <c r="L47" i="11" s="1"/>
  <c r="H43" i="11"/>
  <c r="K43" i="11" s="1"/>
  <c r="L43" i="11" s="1"/>
  <c r="H41" i="11"/>
  <c r="K41" i="11" s="1"/>
  <c r="L41" i="11" s="1"/>
  <c r="K38" i="11"/>
  <c r="L38" i="11" s="1"/>
  <c r="K37" i="11"/>
  <c r="L37" i="11" s="1"/>
  <c r="J36" i="11"/>
  <c r="I36" i="11"/>
  <c r="H36" i="11"/>
  <c r="H35" i="11"/>
  <c r="K35" i="11" s="1"/>
  <c r="L35" i="11" s="1"/>
  <c r="H34" i="11"/>
  <c r="K34" i="11" s="1"/>
  <c r="L34" i="11" s="1"/>
  <c r="K33" i="11"/>
  <c r="L33" i="11" s="1"/>
  <c r="H29" i="11"/>
  <c r="K29" i="11" s="1"/>
  <c r="L29" i="11" s="1"/>
  <c r="K28" i="11"/>
  <c r="L28" i="11" s="1"/>
  <c r="L26" i="11"/>
  <c r="K25" i="11"/>
  <c r="L25" i="11" s="1"/>
  <c r="K24" i="11"/>
  <c r="L24" i="11" s="1"/>
  <c r="J23" i="11"/>
  <c r="I23" i="11"/>
  <c r="H23" i="11"/>
  <c r="K22" i="11"/>
  <c r="L22" i="11" s="1"/>
  <c r="K21" i="11"/>
  <c r="L21" i="11" s="1"/>
  <c r="K20" i="11"/>
  <c r="L20" i="11" s="1"/>
  <c r="K18" i="11"/>
  <c r="L18" i="11" s="1"/>
  <c r="H5" i="11"/>
  <c r="K5" i="11" s="1"/>
  <c r="L5" i="11" s="1"/>
  <c r="K23" i="11" l="1"/>
  <c r="L23" i="11" s="1"/>
  <c r="K36" i="11"/>
  <c r="L36" i="11" s="1"/>
  <c r="K22" i="15"/>
  <c r="L22" i="15" s="1"/>
</calcChain>
</file>

<file path=xl/sharedStrings.xml><?xml version="1.0" encoding="utf-8"?>
<sst xmlns="http://schemas.openxmlformats.org/spreadsheetml/2006/main" count="1167" uniqueCount="290">
  <si>
    <t>Incidence</t>
  </si>
  <si>
    <t>Tax exemption</t>
  </si>
  <si>
    <t>Public finance (international)</t>
  </si>
  <si>
    <t>Oil</t>
  </si>
  <si>
    <t>Gas</t>
  </si>
  <si>
    <t>Coal</t>
  </si>
  <si>
    <t>Oil and gas</t>
  </si>
  <si>
    <t>Production</t>
  </si>
  <si>
    <t>Consumption</t>
  </si>
  <si>
    <t xml:space="preserve">Stage </t>
  </si>
  <si>
    <t>Subsidy type</t>
  </si>
  <si>
    <t>Targeted energy source</t>
  </si>
  <si>
    <t>Measure or project (written description)</t>
  </si>
  <si>
    <t>Source of subsidy (entity / institution name, or ministry if available)</t>
  </si>
  <si>
    <t>Recipient country 
(for international support)</t>
  </si>
  <si>
    <t>2014
(national currency)</t>
  </si>
  <si>
    <t>2015
(national currency)</t>
  </si>
  <si>
    <t>Electricity</t>
  </si>
  <si>
    <t>TOTAL</t>
  </si>
  <si>
    <t>2016
(national currency)</t>
  </si>
  <si>
    <t>Extraction and preparation</t>
  </si>
  <si>
    <t>Exploration, access and appraisal</t>
  </si>
  <si>
    <t>Grid</t>
  </si>
  <si>
    <t>Multiple or unclear</t>
  </si>
  <si>
    <t>Transport</t>
  </si>
  <si>
    <t>Household</t>
  </si>
  <si>
    <t>Electricity (unspecified)</t>
  </si>
  <si>
    <t>Estimated annual amount
(million, EUR)</t>
  </si>
  <si>
    <t>Estimated annual amount
(national currency)</t>
  </si>
  <si>
    <t>n/a</t>
  </si>
  <si>
    <t>VAT Exemption for Offshore Drilling Equipment</t>
  </si>
  <si>
    <t>Households</t>
  </si>
  <si>
    <t>Oil and Gas</t>
  </si>
  <si>
    <t>IEA (2017)</t>
  </si>
  <si>
    <t>Budget expenditure</t>
  </si>
  <si>
    <r>
      <rPr>
        <b/>
        <sz val="10"/>
        <color theme="1"/>
        <rFont val="Calibri"/>
        <family val="2"/>
        <scheme val="minor"/>
      </rPr>
      <t xml:space="preserve">Financial aid for electricity supply </t>
    </r>
    <r>
      <rPr>
        <sz val="10"/>
        <color theme="1"/>
        <rFont val="Calibri"/>
        <family val="2"/>
        <scheme val="minor"/>
      </rPr>
      <t>(TPN: "tarif de première nécéssité", "Aide financière pour la fourniture de l'électricité", "tarif social électricité"): This is a governmental budgetary support for residential electricity consumption for low-income households. This measure has been put in place in 2005, hence this benefit was not yet in place in the first reporting year</t>
    </r>
  </si>
  <si>
    <t>Ministère de l’Économie et des Finances</t>
  </si>
  <si>
    <t>European Comission 2014</t>
  </si>
  <si>
    <r>
      <rPr>
        <b/>
        <sz val="10"/>
        <color theme="1"/>
        <rFont val="Calibri"/>
        <family val="2"/>
        <scheme val="minor"/>
      </rPr>
      <t>The special solidarity rate</t>
    </r>
    <r>
      <rPr>
        <sz val="10"/>
        <color theme="1"/>
        <rFont val="Calibri"/>
        <family val="2"/>
        <scheme val="minor"/>
      </rPr>
      <t xml:space="preserve"> (« Le tarif spécial de solidarité (TSS) »). This is a budgetary support scheme for low income households, put in place in 2008. Conditionality for magnitude of subsidy:
- The amount of people living in a given household
- Fuel use: for heating, boilers or cooking
- Depends on whether it concernes an individual house of a collective heating system</t>
    </r>
  </si>
  <si>
    <t>Ministère de l’Économie et des Finances, Direction Générale des Douanes et Droits Indirects</t>
  </si>
  <si>
    <t>Direction Générale des Douanes et Droits Indirects</t>
  </si>
  <si>
    <t xml:space="preserve">Commission des Finances (2017) </t>
  </si>
  <si>
    <t>&lt;0.5</t>
  </si>
  <si>
    <t>Industry and business</t>
  </si>
  <si>
    <t>CGDD</t>
  </si>
  <si>
    <t>Ministère de l’Économie et des Finances,  Direction Générale des Douanes et Droits Indirects</t>
  </si>
  <si>
    <t>Tax Exemption</t>
  </si>
  <si>
    <t>Ministère de l'Economie et des Finances</t>
  </si>
  <si>
    <t>Ecofys (2014)</t>
  </si>
  <si>
    <t>EEA (2016)</t>
  </si>
  <si>
    <t>European Comission (2014)</t>
  </si>
  <si>
    <t>Ministère de l'Environnement, de l'Energie et de la Mer (2015)</t>
  </si>
  <si>
    <t>Douane (2013)</t>
  </si>
  <si>
    <t>Compagnie Francaise d'Assurance pour le Commerce Exterieur</t>
  </si>
  <si>
    <t>India</t>
  </si>
  <si>
    <t>France</t>
  </si>
  <si>
    <t>Viet Nam</t>
  </si>
  <si>
    <t>Argentina</t>
  </si>
  <si>
    <t>Agence Francaise de Development</t>
  </si>
  <si>
    <t>Tunisia</t>
  </si>
  <si>
    <t>Proparco</t>
  </si>
  <si>
    <t>Nigeria</t>
  </si>
  <si>
    <t>Mozambique</t>
  </si>
  <si>
    <t>Brazil</t>
  </si>
  <si>
    <t>Congo, the Democratic Republic of the</t>
  </si>
  <si>
    <t>Tanzania</t>
  </si>
  <si>
    <t>Kenya</t>
  </si>
  <si>
    <t>French Polynesia</t>
  </si>
  <si>
    <t>Development, extraction and preparation</t>
  </si>
  <si>
    <t>Decommissioning and rehabilitation</t>
  </si>
  <si>
    <t>Power plants</t>
  </si>
  <si>
    <t>Agriculture</t>
  </si>
  <si>
    <t>South Asia (Malaysia and Indonesia)</t>
  </si>
  <si>
    <t>Reduced tax rate on the water used in diesel fuel emulsions</t>
  </si>
  <si>
    <t xml:space="preserve">Tax exemptions for tanker products used in refineries </t>
  </si>
  <si>
    <t>Ministère de l'Environnement, de l'Energie et de la Mer (2017)</t>
  </si>
  <si>
    <t>Egypt</t>
  </si>
  <si>
    <t>SOE investment</t>
  </si>
  <si>
    <t>EDF (2016) Report on extractive activities</t>
  </si>
  <si>
    <t>EDF (Edison)</t>
  </si>
  <si>
    <t>Italy</t>
  </si>
  <si>
    <t>UK</t>
  </si>
  <si>
    <t>Norway</t>
  </si>
  <si>
    <t>EDISON (2017)</t>
  </si>
  <si>
    <t>Algeria</t>
  </si>
  <si>
    <t>Fees and taxes paid for exploration and development of oil fields in Norway</t>
  </si>
  <si>
    <t>EDF</t>
  </si>
  <si>
    <t>Poland</t>
  </si>
  <si>
    <t>EDF (Poland)</t>
  </si>
  <si>
    <t>EDF Poland (2017)</t>
  </si>
  <si>
    <t>Le Billon (2017)</t>
  </si>
  <si>
    <t>Coal, Oil and Gas</t>
  </si>
  <si>
    <t>Global</t>
  </si>
  <si>
    <t>Dalkia concession agreements in France</t>
  </si>
  <si>
    <t>Dalkia (2017)</t>
  </si>
  <si>
    <t>EDF (Dalkia)</t>
  </si>
  <si>
    <t>Ministère de l’Économie et des Finances, CGDD.</t>
  </si>
  <si>
    <t>Ministère de l’Économie et des Finances, CGDD</t>
  </si>
  <si>
    <t>RD&amp;D for oil and gas combustion</t>
  </si>
  <si>
    <t>RD&amp;D for gas and oil enhanced production, non-conventional production, and conversion, as well as oil and gas refining, transport and storage</t>
  </si>
  <si>
    <t>RD&amp;D for 'other oil and gas' and 'unallocated oil and gas'</t>
  </si>
  <si>
    <t>RD&amp;D for coal production, preparation and transport, as well as coal conversion</t>
  </si>
  <si>
    <t>RD&amp;D for coal combustion</t>
  </si>
  <si>
    <t>RD&amp;D for carbon capture and storage</t>
  </si>
  <si>
    <t>RD&amp;D for 'unallocated fossil fuels'</t>
  </si>
  <si>
    <t>European Commission (2016)</t>
  </si>
  <si>
    <r>
      <t xml:space="preserve">Capacity reserve mechanism: </t>
    </r>
    <r>
      <rPr>
        <sz val="10"/>
        <color theme="1"/>
        <rFont val="Calibri"/>
        <family val="2"/>
        <scheme val="minor"/>
      </rPr>
      <t>The European Commission gave clearance to France to establish a capacity mechanism that would reward energy providers with payments for capacity guarantees, or the ability to respond to periods of peak demand on the grid, introduced on 1 January 2017.</t>
    </r>
  </si>
  <si>
    <t>Bilan Electrique (2016)</t>
  </si>
  <si>
    <r>
      <rPr>
        <b/>
        <sz val="10"/>
        <color theme="1"/>
        <rFont val="Calibri"/>
        <family val="2"/>
        <scheme val="minor"/>
      </rPr>
      <t>Overseas VAT Exemption for Petroleum Products:</t>
    </r>
    <r>
      <rPr>
        <sz val="10"/>
        <color theme="1"/>
        <rFont val="Calibri"/>
        <family val="2"/>
        <scheme val="minor"/>
      </rPr>
      <t xml:space="preserve"> Petroleum products consumed in certain French overseas territories or départements (Guadeloupe, Guyane, Martinique, and La Réunion) have been exempted since 1969 from the VAT that is normally levied on most sales of such products. This concession is meant to help those French territories that are both geographically and economically disadvantaged.</t>
    </r>
  </si>
  <si>
    <r>
      <rPr>
        <b/>
        <sz val="10"/>
        <color theme="1"/>
        <rFont val="Calibri"/>
        <family val="2"/>
        <scheme val="minor"/>
      </rPr>
      <t>VAT Reduction for Petroleum Products Sold in Corsica:</t>
    </r>
    <r>
      <rPr>
        <sz val="10"/>
        <color theme="1"/>
        <rFont val="Calibri"/>
        <family val="2"/>
        <scheme val="minor"/>
      </rPr>
      <t xml:space="preserve"> A reduced rate of VAT (13%) applies to petroleum products sold in Corsica, whereas most other goods and services remain subject to the standard continental rate of 20%. Because several goods and services sold in Corsica other than petroleum products also attract VAT reductions under this provision.</t>
    </r>
  </si>
  <si>
    <r>
      <rPr>
        <b/>
        <sz val="10"/>
        <color theme="1"/>
        <rFont val="Calibri"/>
        <family val="2"/>
        <scheme val="minor"/>
      </rPr>
      <t>Reduced Rate of Excise for Taxi Drivers:</t>
    </r>
    <r>
      <rPr>
        <sz val="10"/>
        <color theme="1"/>
        <rFont val="Calibri"/>
        <family val="2"/>
        <scheme val="minor"/>
      </rPr>
      <t xml:space="preserve"> Taxi drivers in France have benefitted from a reduced rate of excise tax on their purchases of gasoline and diesel fuel. </t>
    </r>
  </si>
  <si>
    <r>
      <rPr>
        <b/>
        <sz val="10"/>
        <color theme="1"/>
        <rFont val="Calibri"/>
        <family val="2"/>
        <scheme val="minor"/>
      </rPr>
      <t xml:space="preserve">Excise Tax Exemption for Cogeneration: </t>
    </r>
    <r>
      <rPr>
        <sz val="10"/>
        <color theme="1"/>
        <rFont val="Calibri"/>
        <family val="2"/>
        <scheme val="minor"/>
      </rPr>
      <t xml:space="preserve">This measure exempts mineral oils and natural gas burnt for the purpose of co-generation from the excise tax that is normally levied on fuel sold in France. </t>
    </r>
  </si>
  <si>
    <r>
      <rPr>
        <b/>
        <sz val="10"/>
        <color theme="1"/>
        <rFont val="Calibri"/>
        <family val="2"/>
        <scheme val="minor"/>
      </rPr>
      <t>Excise Tax Exemption for Biomass Producers:</t>
    </r>
    <r>
      <rPr>
        <sz val="10"/>
        <color theme="1"/>
        <rFont val="Calibri"/>
        <family val="2"/>
        <scheme val="minor"/>
      </rPr>
      <t xml:space="preserve"> it exempts certain producers of biomass from paying the regular excise tax on coal products, which are in this case sometimes used for dehydrating biomass. Eligible biomass producers are those for whom energy purchases represent at least 3% of their annual revenues. </t>
    </r>
  </si>
  <si>
    <r>
      <t xml:space="preserve">Excise Tax Exemption for Natural Gas Producers: </t>
    </r>
    <r>
      <rPr>
        <sz val="10"/>
        <color theme="1"/>
        <rFont val="Calibri"/>
        <family val="2"/>
        <scheme val="minor"/>
      </rPr>
      <t xml:space="preserve">Companies engaged in natural-gas extraction and production activities in France are exempted from paying any excise tax on the energy products they use as process energy (i.e. not as feedstock). </t>
    </r>
  </si>
  <si>
    <r>
      <rPr>
        <b/>
        <sz val="10"/>
        <color theme="1"/>
        <rFont val="Calibri"/>
        <family val="2"/>
        <scheme val="minor"/>
      </rPr>
      <t>Excise Tax Exemption for Households:</t>
    </r>
    <r>
      <rPr>
        <sz val="10"/>
        <color theme="1"/>
        <rFont val="Calibri"/>
        <family val="2"/>
        <scheme val="minor"/>
      </rPr>
      <t xml:space="preserve"> aims to exempt households from the excise tax that is normally levied on purchases of natural gas in France. Budget documents indicate that the tax concession was meant to remove distortions in the tax treatment of households that are directly provided with natural gas and those that receive reticulated heat.</t>
    </r>
  </si>
  <si>
    <r>
      <rPr>
        <b/>
        <sz val="10"/>
        <color theme="1"/>
        <rFont val="Calibri"/>
        <family val="2"/>
        <scheme val="minor"/>
      </rPr>
      <t>Reduced Rate of Excise for Natural Gas Used as Fuel:</t>
    </r>
    <r>
      <rPr>
        <sz val="10"/>
        <color theme="1"/>
        <rFont val="Calibri"/>
        <family val="2"/>
        <scheme val="minor"/>
      </rPr>
      <t xml:space="preserve"> A 100% reduction in the rate of excise tax applies to natural gas when used as transport fuel in compressed form. </t>
    </r>
  </si>
  <si>
    <r>
      <rPr>
        <b/>
        <sz val="10"/>
        <color theme="1"/>
        <rFont val="Calibri"/>
        <family val="2"/>
        <scheme val="minor"/>
      </rPr>
      <t>Reduced Rate of Excise for Gasoline Sold in Corsica:</t>
    </r>
    <r>
      <rPr>
        <sz val="10"/>
        <color theme="1"/>
        <rFont val="Calibri"/>
        <family val="2"/>
        <scheme val="minor"/>
      </rPr>
      <t xml:space="preserve"> Sales of gasoline in Corsica are subject to a reduced rate of excise tax. This reduction applies on top of an existing arrangement that allows regional authorities to vary the rate of excise within agreed limits.</t>
    </r>
  </si>
  <si>
    <r>
      <rPr>
        <b/>
        <sz val="10"/>
        <color theme="1"/>
        <rFont val="Calibri"/>
        <family val="2"/>
        <scheme val="minor"/>
      </rPr>
      <t>(Partial) Excise Refund for Diesel Used in Road Freight Transport</t>
    </r>
    <r>
      <rPr>
        <sz val="10"/>
        <color theme="1"/>
        <rFont val="Calibri"/>
        <family val="2"/>
        <scheme val="minor"/>
      </rPr>
      <t xml:space="preserve">: excise tax levied on diesel fuel used in road freight vehicles weighing at least 7.5 tonnes aims to support France’s road freight sector. Freight companies registered in other EU countries can benefit from this measure provided they are able to attest having purchased diesel fuel in France for use in eligible vehicles. </t>
    </r>
  </si>
  <si>
    <r>
      <t xml:space="preserve">Excise Refund for Diesel Used in Public Transportation: </t>
    </r>
    <r>
      <rPr>
        <sz val="10"/>
        <color theme="1"/>
        <rFont val="Calibri"/>
        <family val="2"/>
        <scheme val="minor"/>
      </rPr>
      <t xml:space="preserve">This measure gives certain providers of public road transportation a partial refund of the excise tax that is normally levied on most sales of diesel fuel in France. </t>
    </r>
  </si>
  <si>
    <r>
      <rPr>
        <b/>
        <sz val="10"/>
        <color theme="1"/>
        <rFont val="Calibri"/>
        <family val="2"/>
        <scheme val="minor"/>
      </rPr>
      <t>Excise Tax Exemption for Fuel Used in Certain Boats:</t>
    </r>
    <r>
      <rPr>
        <sz val="10"/>
        <color theme="1"/>
        <rFont val="Calibri"/>
        <family val="2"/>
        <scheme val="minor"/>
      </rPr>
      <t xml:space="preserve"> exempts the fuel used in certain boats from the excise tax that normally applies to most sales of petroleum products in France. The boats concerned by the exemption are those that are engaged in maritime navigation  (including fishing) though not used for private, leisure purposes. </t>
    </r>
  </si>
  <si>
    <r>
      <t xml:space="preserve">Excise Tax Exemption for Fuel Used by Refiners: </t>
    </r>
    <r>
      <rPr>
        <sz val="10"/>
        <color theme="1"/>
        <rFont val="Calibri"/>
        <family val="2"/>
        <scheme val="minor"/>
      </rPr>
      <t xml:space="preserve">The petroleum products and natural gas used by refiners as process-energy are exempted from the excise tax that is normally levied on most sales of such products in France. </t>
    </r>
  </si>
  <si>
    <r>
      <rPr>
        <b/>
        <sz val="10"/>
        <color theme="1"/>
        <rFont val="Calibri"/>
        <family val="2"/>
        <scheme val="minor"/>
      </rPr>
      <t>Excise Tax Exemption for Domestic Aviation:</t>
    </r>
    <r>
      <rPr>
        <sz val="10"/>
        <color theme="1"/>
        <rFont val="Calibri"/>
        <family val="2"/>
        <scheme val="minor"/>
      </rPr>
      <t xml:space="preserve"> exempts the kerosene used in domestic aviation from the excise tax that is normally levied on most sales of petroleum products in France. The measure does not concern aircrafts used for private, leisure purposes, nor does it include international flights. The data does not include flights between mainland France and its overseas territories (which would likley increase the value of annual revenue).</t>
    </r>
  </si>
  <si>
    <r>
      <rPr>
        <b/>
        <sz val="10"/>
        <color theme="1"/>
        <rFont val="Calibri"/>
        <family val="2"/>
        <scheme val="minor"/>
      </rPr>
      <t>Excise Tax Exemption for Fluvial Navigation</t>
    </r>
    <r>
      <rPr>
        <sz val="10"/>
        <color theme="1"/>
        <rFont val="Calibri"/>
        <family val="2"/>
        <scheme val="minor"/>
      </rPr>
      <t>: aims to exempt the transportation of freight on internal waterways from the excise tax that is normally levied on most purchases of petroleum products in France.</t>
    </r>
  </si>
  <si>
    <r>
      <t xml:space="preserve">Tax Exemption on Final Consumption of electricity [TICFE, TCFE since 2016]: </t>
    </r>
    <r>
      <rPr>
        <sz val="10"/>
        <color theme="1"/>
        <rFont val="Calibri"/>
        <family val="2"/>
        <scheme val="minor"/>
      </rPr>
      <t xml:space="preserve">Waivers are given for the following cases: [1] the electricity is primarily used in metallurgical processes, chemical reduction or electrolysis. [2] The cost of electricity is more than half of the cost of the product. [3] The electricity is used in mineralogical non-metal production. [4] The electricity is used on the terrain where production of energy products takes place [e.g. parasitic losses]. </t>
    </r>
  </si>
  <si>
    <r>
      <rPr>
        <b/>
        <sz val="10"/>
        <color theme="1"/>
        <rFont val="Calibri"/>
        <family val="2"/>
        <scheme val="minor"/>
      </rPr>
      <t>Energy Tax Relief for Diesel:</t>
    </r>
    <r>
      <rPr>
        <sz val="10"/>
        <color theme="1"/>
        <rFont val="Calibri"/>
        <family val="2"/>
        <scheme val="minor"/>
      </rPr>
      <t xml:space="preserve"> Diesel is taxed at a lower rate than gasoline.</t>
    </r>
  </si>
  <si>
    <r>
      <rPr>
        <b/>
        <sz val="10"/>
        <color theme="1"/>
        <rFont val="Calibri"/>
        <family val="2"/>
        <scheme val="minor"/>
      </rPr>
      <t xml:space="preserve">Reduced VAT rate: </t>
    </r>
    <r>
      <rPr>
        <sz val="10"/>
        <color theme="1"/>
        <rFont val="Calibri"/>
        <family val="2"/>
        <scheme val="minor"/>
      </rPr>
      <t>Electricity power supply of a maximum of &lt;= to 36kVa
- Natural gas for heating purposes of a maximum power &lt;= 36kVa. Not applicable to fossil fuels. The reduced VAT rate applies to the fixed part of a household’s gas and electricity bill (standing charge or ‘abonnement’).</t>
    </r>
  </si>
  <si>
    <r>
      <rPr>
        <b/>
        <sz val="10"/>
        <color theme="1"/>
        <rFont val="Calibri"/>
        <family val="2"/>
        <scheme val="minor"/>
      </rPr>
      <t>Taxes as a minority shareholder in the Reggane North block:</t>
    </r>
    <r>
      <rPr>
        <sz val="10"/>
        <color theme="1"/>
        <rFont val="Calibri"/>
        <family val="2"/>
        <scheme val="minor"/>
      </rPr>
      <t xml:space="preserve"> with exploration in gas bearing sandstones</t>
    </r>
  </si>
  <si>
    <r>
      <rPr>
        <b/>
        <sz val="10"/>
        <color theme="1"/>
        <rFont val="Calibri"/>
        <family val="2"/>
        <scheme val="minor"/>
      </rPr>
      <t xml:space="preserve">Operating interest in the Abu Qir concession in the Nile Delta offshore gas fields, Egypt: </t>
    </r>
    <r>
      <rPr>
        <sz val="10"/>
        <color theme="1"/>
        <rFont val="Calibri"/>
        <family val="2"/>
        <scheme val="minor"/>
      </rPr>
      <t>entitlements paid to host country</t>
    </r>
  </si>
  <si>
    <r>
      <rPr>
        <b/>
        <sz val="10"/>
        <color theme="1"/>
        <rFont val="Calibri"/>
        <family val="2"/>
        <scheme val="minor"/>
      </rPr>
      <t xml:space="preserve">Taxes and royalties paid on operating interest in Italy: </t>
    </r>
    <r>
      <rPr>
        <sz val="10"/>
        <color theme="1"/>
        <rFont val="Calibri"/>
        <family val="2"/>
        <scheme val="minor"/>
      </rPr>
      <t>Pescara (Adriatic offshore and Northern Italy) and Siracusa (Sicily)</t>
    </r>
  </si>
  <si>
    <r>
      <rPr>
        <b/>
        <sz val="10"/>
        <color theme="1"/>
        <rFont val="Calibri"/>
        <family val="2"/>
        <scheme val="minor"/>
      </rPr>
      <t xml:space="preserve">Fees on participating interests in producing fields in the UK: </t>
    </r>
    <r>
      <rPr>
        <sz val="10"/>
        <color theme="1"/>
        <rFont val="Calibri"/>
        <family val="2"/>
        <scheme val="minor"/>
      </rPr>
      <t>North Sea</t>
    </r>
    <r>
      <rPr>
        <b/>
        <sz val="10"/>
        <color theme="1"/>
        <rFont val="Calibri"/>
        <family val="2"/>
        <scheme val="minor"/>
      </rPr>
      <t xml:space="preserve"> </t>
    </r>
    <r>
      <rPr>
        <sz val="10"/>
        <color theme="1"/>
        <rFont val="Calibri"/>
        <family val="2"/>
        <scheme val="minor"/>
      </rPr>
      <t>(Scott and Telford, acquired in 2015) and in the United Kingdom Continental Shelf (Kilmar, Garrow and Wenlock)</t>
    </r>
  </si>
  <si>
    <r>
      <rPr>
        <b/>
        <sz val="10"/>
        <color theme="1"/>
        <rFont val="Calibri"/>
        <family val="2"/>
        <scheme val="minor"/>
      </rPr>
      <t>Investment in depollution technologies:</t>
    </r>
    <r>
      <rPr>
        <sz val="10"/>
        <color theme="1"/>
        <rFont val="Calibri"/>
        <family val="2"/>
        <scheme val="minor"/>
      </rPr>
      <t xml:space="preserve"> to extend the lifespan of coal-fired power prodution capacity in Poland</t>
    </r>
  </si>
  <si>
    <r>
      <rPr>
        <b/>
        <sz val="10"/>
        <color theme="1"/>
        <rFont val="Calibri"/>
        <family val="2"/>
        <scheme val="minor"/>
      </rPr>
      <t xml:space="preserve">Guarantee for Mistubishi France, for the Nghi Son Refinery: </t>
    </r>
    <r>
      <rPr>
        <sz val="10"/>
        <color theme="1"/>
        <rFont val="Calibri"/>
        <family val="2"/>
        <scheme val="minor"/>
      </rPr>
      <t>The construction of a refinery and petrochemical complex in Viet Nam.</t>
    </r>
  </si>
  <si>
    <r>
      <rPr>
        <b/>
        <sz val="10"/>
        <color theme="1"/>
        <rFont val="Calibri"/>
        <family val="2"/>
        <scheme val="minor"/>
      </rPr>
      <t>Guarantee for Reliance:</t>
    </r>
    <r>
      <rPr>
        <sz val="10"/>
        <color theme="1"/>
        <rFont val="Calibri"/>
        <family val="2"/>
        <scheme val="minor"/>
      </rPr>
      <t xml:space="preserve"> for the Jamnagar Oil Refinery for the expansion of 4 industrial sites in India.</t>
    </r>
  </si>
  <si>
    <r>
      <rPr>
        <b/>
        <sz val="10"/>
        <color theme="1"/>
        <rFont val="Calibri"/>
        <family val="2"/>
        <scheme val="minor"/>
      </rPr>
      <t xml:space="preserve">Guarantee for Prosernat: </t>
    </r>
    <r>
      <rPr>
        <sz val="10"/>
        <color theme="1"/>
        <rFont val="Calibri"/>
        <family val="2"/>
        <scheme val="minor"/>
      </rPr>
      <t>Financing for the Campana oil refinery towards modernisation (focused on a sulphur recouperation unit), in Argentina</t>
    </r>
  </si>
  <si>
    <r>
      <rPr>
        <b/>
        <sz val="10"/>
        <color theme="1"/>
        <rFont val="Calibri"/>
        <family val="2"/>
        <scheme val="minor"/>
      </rPr>
      <t>Guarantee for Axion Energy Argentina</t>
    </r>
    <r>
      <rPr>
        <sz val="10"/>
        <color theme="1"/>
        <rFont val="Calibri"/>
        <family val="2"/>
        <scheme val="minor"/>
      </rPr>
      <t>: financing of a commercial contract with Prosernat for the design, project management, equipment supply, engineering and construction of an extraction and sulphur processing unit, in Argentina.</t>
    </r>
  </si>
  <si>
    <r>
      <rPr>
        <b/>
        <sz val="10"/>
        <color theme="1"/>
        <rFont val="Calibri"/>
        <family val="2"/>
        <scheme val="minor"/>
      </rPr>
      <t xml:space="preserve">Loan for the Tunisian Enterprise of Petroleum Activities: </t>
    </r>
    <r>
      <rPr>
        <sz val="10"/>
        <color theme="1"/>
        <rFont val="Calibri"/>
        <family val="2"/>
        <scheme val="minor"/>
      </rPr>
      <t>for the exploitation of new gas fields and enhancement of gas, Tunisia</t>
    </r>
  </si>
  <si>
    <r>
      <rPr>
        <b/>
        <sz val="10"/>
        <color theme="1"/>
        <rFont val="Calibri"/>
        <family val="2"/>
        <scheme val="minor"/>
      </rPr>
      <t>Loan:</t>
    </r>
    <r>
      <rPr>
        <sz val="10"/>
        <color theme="1"/>
        <rFont val="Calibri"/>
        <family val="2"/>
        <scheme val="minor"/>
      </rPr>
      <t xml:space="preserve"> to support the development of a gas power plant in Nigeria</t>
    </r>
  </si>
  <si>
    <r>
      <rPr>
        <b/>
        <sz val="10"/>
        <color theme="1"/>
        <rFont val="Calibri"/>
        <family val="2"/>
        <scheme val="minor"/>
      </rPr>
      <t>Loan for EDM:</t>
    </r>
    <r>
      <rPr>
        <sz val="10"/>
        <color theme="1"/>
        <rFont val="Calibri"/>
        <family val="2"/>
        <scheme val="minor"/>
      </rPr>
      <t xml:space="preserve"> for the development of the Ressano Garcia Gas-Fired Plant, in Ressano Garcia, Mozambique</t>
    </r>
  </si>
  <si>
    <r>
      <rPr>
        <b/>
        <sz val="10"/>
        <color theme="1"/>
        <rFont val="Calibri"/>
        <family val="2"/>
        <scheme val="minor"/>
      </rPr>
      <t xml:space="preserve">Loan for Azura Power West Africa Ltd: </t>
    </r>
    <r>
      <rPr>
        <sz val="10"/>
        <color theme="1"/>
        <rFont val="Calibri"/>
        <family val="2"/>
        <scheme val="minor"/>
      </rPr>
      <t>for the Azura-Edo Gas-Fired Power Plant Phase 1, in Nigeria</t>
    </r>
  </si>
  <si>
    <r>
      <rPr>
        <b/>
        <sz val="10"/>
        <color theme="1"/>
        <rFont val="Calibri"/>
        <family val="2"/>
        <scheme val="minor"/>
      </rPr>
      <t xml:space="preserve">Loan for Cemig GT: </t>
    </r>
    <r>
      <rPr>
        <sz val="10"/>
        <color theme="1"/>
        <rFont val="Calibri"/>
        <family val="2"/>
        <scheme val="minor"/>
      </rPr>
      <t>for the improvement of transmission infrastructure</t>
    </r>
  </si>
  <si>
    <r>
      <rPr>
        <b/>
        <sz val="10"/>
        <color theme="1"/>
        <rFont val="Calibri"/>
        <family val="2"/>
        <scheme val="minor"/>
      </rPr>
      <t>Loan/grant to the Ministry of Economy, Finance, Planning, Public Investment and Integration, DRC:</t>
    </r>
    <r>
      <rPr>
        <sz val="10"/>
        <color theme="1"/>
        <rFont val="Calibri"/>
        <family val="2"/>
        <scheme val="minor"/>
      </rPr>
      <t xml:space="preserve"> for debt reduction, reliability of electricity and transmission</t>
    </r>
  </si>
  <si>
    <r>
      <rPr>
        <b/>
        <sz val="10"/>
        <color theme="1"/>
        <rFont val="Calibri"/>
        <family val="2"/>
        <scheme val="minor"/>
      </rPr>
      <t xml:space="preserve">Loan to Kenya Power: </t>
    </r>
    <r>
      <rPr>
        <sz val="10"/>
        <color theme="1"/>
        <rFont val="Calibri"/>
        <family val="2"/>
        <scheme val="minor"/>
      </rPr>
      <t>to support the Kenya Power Distribution Master Plan 2012-2030</t>
    </r>
  </si>
  <si>
    <r>
      <rPr>
        <b/>
        <sz val="10"/>
        <color theme="1"/>
        <rFont val="Calibri"/>
        <family val="2"/>
        <scheme val="minor"/>
      </rPr>
      <t>Loan to the Perusahaan Listrik Negara, SESCO:</t>
    </r>
    <r>
      <rPr>
        <sz val="10"/>
        <color theme="1"/>
        <rFont val="Calibri"/>
        <family val="2"/>
        <scheme val="minor"/>
      </rPr>
      <t xml:space="preserve"> for the strenghening of the West Kalimantan Power Grid in Malaysia and Indonesia</t>
    </r>
  </si>
  <si>
    <r>
      <rPr>
        <b/>
        <sz val="10"/>
        <color theme="1"/>
        <rFont val="Calibri"/>
        <family val="2"/>
        <scheme val="minor"/>
      </rPr>
      <t>Loan to TANESCO:</t>
    </r>
    <r>
      <rPr>
        <sz val="10"/>
        <color theme="1"/>
        <rFont val="Calibri"/>
        <family val="2"/>
        <scheme val="minor"/>
      </rPr>
      <t xml:space="preserve"> for the Geita-Nyakanasi power line, Tanzania</t>
    </r>
  </si>
  <si>
    <r>
      <t xml:space="preserve">Energy tax exemption for the use of coal for electricity production or in uses other than combustion: </t>
    </r>
    <r>
      <rPr>
        <sz val="10"/>
        <color theme="1"/>
        <rFont val="Calibri"/>
        <family val="2"/>
        <scheme val="minor"/>
      </rPr>
      <t>Like in most European countries, industries in France that use a lot of energy benefit from a reduced tax rate and some exemptions still apply for the use of coal for purposes other than combustion and for the use of coal in electricity production.</t>
    </r>
  </si>
  <si>
    <t>IEA (2016)</t>
  </si>
  <si>
    <t>Bouchain combined cycle gas turbine (CCGT) plant, France</t>
  </si>
  <si>
    <t>EDF (2017)</t>
  </si>
  <si>
    <t>EDF (2016)</t>
  </si>
  <si>
    <r>
      <t xml:space="preserve">Closure of 10 coal-fired units 2013-2015 (2,850MW): </t>
    </r>
    <r>
      <rPr>
        <sz val="10"/>
        <color theme="1"/>
        <rFont val="Calibri"/>
        <family val="2"/>
        <scheme val="minor"/>
      </rPr>
      <t>under the EU Directive on large combustion plants</t>
    </r>
  </si>
  <si>
    <r>
      <t xml:space="preserve">Programme to renovate and upgrade the three of the youngest coal-fired units: </t>
    </r>
    <r>
      <rPr>
        <sz val="10"/>
        <color theme="1"/>
        <rFont val="Calibri"/>
        <family val="2"/>
        <scheme val="minor"/>
      </rPr>
      <t>600 MW in Le Havre and 2x 600 MW in Cordemais</t>
    </r>
  </si>
  <si>
    <t>Libya</t>
  </si>
  <si>
    <r>
      <t xml:space="preserve">Libya gas contract: </t>
    </r>
    <r>
      <rPr>
        <sz val="10"/>
        <color theme="1"/>
        <rFont val="Calibri"/>
        <family val="2"/>
        <scheme val="minor"/>
      </rPr>
      <t>following the cessation of recent arbitration cases, EDF has gained access to Libya gas fields</t>
    </r>
  </si>
  <si>
    <t>EDF (Chile)</t>
  </si>
  <si>
    <t>Platts (2014)</t>
  </si>
  <si>
    <t>Chile</t>
  </si>
  <si>
    <r>
      <t>Development of the  Campesino plant, Chile:</t>
    </r>
    <r>
      <rPr>
        <sz val="10"/>
        <color theme="1"/>
        <rFont val="Calibri"/>
        <family val="2"/>
        <scheme val="minor"/>
      </rPr>
      <t xml:space="preserve"> the plant is a CCGT power plant</t>
    </r>
  </si>
  <si>
    <t>EDF (Asia)</t>
  </si>
  <si>
    <t>China</t>
  </si>
  <si>
    <r>
      <t>Development of the Fuzhou power plant in Jiangxi Province, China:</t>
    </r>
    <r>
      <rPr>
        <sz val="10"/>
        <color theme="1"/>
        <rFont val="Calibri"/>
        <family val="2"/>
        <scheme val="minor"/>
      </rPr>
      <t xml:space="preserve"> the plant is a coal-fired power plant</t>
    </r>
  </si>
  <si>
    <r>
      <t xml:space="preserve">CCS pilot project at Le Havre coal-fired power plant, France: </t>
    </r>
    <r>
      <rPr>
        <sz val="10"/>
        <color theme="1"/>
        <rFont val="Calibri"/>
        <family val="2"/>
        <scheme val="minor"/>
      </rPr>
      <t>designed to capture 90% of CO2 emissions</t>
    </r>
  </si>
  <si>
    <t>Giger and Chopin (2015)</t>
  </si>
  <si>
    <t>Dunkerque LNG (2016)</t>
  </si>
  <si>
    <t>EDF (Dunkerque LNG)</t>
  </si>
  <si>
    <r>
      <t>Gas terminal in Dunkirk:</t>
    </r>
    <r>
      <rPr>
        <sz val="10"/>
        <color theme="1"/>
        <rFont val="Calibri"/>
        <family val="2"/>
        <scheme val="minor"/>
      </rPr>
      <t xml:space="preserve"> LNG terminal</t>
    </r>
  </si>
  <si>
    <t>Crewe Chronicle (2009)</t>
  </si>
  <si>
    <t>EDF (2014)</t>
  </si>
  <si>
    <r>
      <t xml:space="preserve">Two fast cycle gas storages facilities in Hole House and Hill top Farm, UK: </t>
    </r>
    <r>
      <rPr>
        <sz val="10"/>
        <color theme="1"/>
        <rFont val="Calibri"/>
        <family val="2"/>
        <scheme val="minor"/>
      </rPr>
      <t>which became operational in mid January 2015</t>
    </r>
    <r>
      <rPr>
        <b/>
        <sz val="10"/>
        <color theme="1"/>
        <rFont val="Calibri"/>
        <family val="2"/>
        <scheme val="minor"/>
      </rPr>
      <t xml:space="preserve">
</t>
    </r>
  </si>
  <si>
    <r>
      <t>Gas pipeline connecting Algeria, Sardinia and Italy:</t>
    </r>
    <r>
      <rPr>
        <sz val="10"/>
        <color theme="1"/>
        <rFont val="Calibri"/>
        <family val="2"/>
        <scheme val="minor"/>
      </rPr>
      <t xml:space="preserve"> a consortium of Sonatrach, Edison, Enel and Hera Group</t>
    </r>
  </si>
  <si>
    <t>Regional</t>
  </si>
  <si>
    <t>Hydrocarbons Technology (2017)</t>
  </si>
  <si>
    <t>Infrastructure (inc. distribution)</t>
  </si>
  <si>
    <r>
      <t xml:space="preserve">Aid to Gas Stations: </t>
    </r>
    <r>
      <rPr>
        <sz val="10"/>
        <color indexed="8"/>
        <rFont val="Calibri"/>
        <family val="2"/>
        <scheme val="minor"/>
      </rPr>
      <t>This programme provides certain small gas stations in remote areas with annual subsidies for upgrading their infrastructure and helping them maintain their activity.</t>
    </r>
  </si>
  <si>
    <t>Pipelines/Storage</t>
  </si>
  <si>
    <t>Source 1</t>
  </si>
  <si>
    <t>Source 2</t>
  </si>
  <si>
    <t>Source 3</t>
  </si>
  <si>
    <t>RD&amp;D for 'other coal' and 'unallocated coal'</t>
  </si>
  <si>
    <t>Government/Public body</t>
  </si>
  <si>
    <r>
      <t>Reduced Rate of Excise for Certain Uses of Diesel Fuel:</t>
    </r>
    <r>
      <rPr>
        <sz val="10"/>
        <color theme="1"/>
        <rFont val="Calibri"/>
        <family val="2"/>
        <scheme val="minor"/>
      </rPr>
      <t xml:space="preserve"> A specific off-road diesel fuel that must be used and is still attracted a reduced rate of fuel tax. (Such as the construction sector)</t>
    </r>
  </si>
  <si>
    <r>
      <rPr>
        <b/>
        <sz val="10"/>
        <color theme="1"/>
        <rFont val="Calibri"/>
        <family val="2"/>
        <scheme val="minor"/>
      </rPr>
      <t>Reduced Rate of Excise for LPG:</t>
    </r>
    <r>
      <rPr>
        <sz val="10"/>
        <color theme="1"/>
        <rFont val="Calibri"/>
        <family val="2"/>
        <scheme val="minor"/>
      </rPr>
      <t xml:space="preserve"> The use of LPG in France has attracted a reduced rate of excise tax, which aims aims to promote the use of LPG and to contribute to the improvement of air quality. A further reduction in the rate of excise tax applicable to liquefied butane and propane used as fuels is also available for certain specific off-road uses (e.g. stationary engines, hovercrafts)</t>
    </r>
  </si>
  <si>
    <t>Electricity (gas-based)</t>
  </si>
  <si>
    <r>
      <t xml:space="preserve">Poseidon investment in projects to connect Greece with Italy, Bulgaria and Cyprus: </t>
    </r>
    <r>
      <rPr>
        <sz val="10"/>
        <color theme="1"/>
        <rFont val="Calibri"/>
        <family val="2"/>
        <scheme val="minor"/>
      </rPr>
      <t>Poseidon is 50% owned by Edison</t>
    </r>
  </si>
  <si>
    <t>EDF (2016) Consolidated financial statements</t>
  </si>
  <si>
    <t>EDF (2015) Facts and Figures</t>
  </si>
  <si>
    <t>EDF Group (2015) payments to governments</t>
  </si>
  <si>
    <t xml:space="preserve">  Notes</t>
  </si>
  <si>
    <t>Mauritania</t>
  </si>
  <si>
    <t>Bangladesh</t>
  </si>
  <si>
    <t>Benin</t>
  </si>
  <si>
    <t>Cambodia</t>
  </si>
  <si>
    <t>Cape Verde</t>
  </si>
  <si>
    <t>Senegal</t>
  </si>
  <si>
    <t>Sri Lanka</t>
  </si>
  <si>
    <t>Uganda</t>
  </si>
  <si>
    <r>
      <rPr>
        <b/>
        <sz val="10"/>
        <color theme="1"/>
        <rFont val="Calibri"/>
        <family val="2"/>
        <scheme val="minor"/>
      </rPr>
      <t xml:space="preserve">Loan to the Government of Mauritania: </t>
    </r>
    <r>
      <rPr>
        <sz val="10"/>
        <color theme="1"/>
        <rFont val="Calibri"/>
        <family val="2"/>
        <scheme val="minor"/>
      </rPr>
      <t xml:space="preserve">support for electricity production from local natural gas and for rebalancing the energy mix in Mauritania and Senegal    </t>
    </r>
  </si>
  <si>
    <r>
      <rPr>
        <b/>
        <sz val="10"/>
        <color theme="1"/>
        <rFont val="Calibri"/>
        <family val="2"/>
        <scheme val="minor"/>
      </rPr>
      <t xml:space="preserve">Loan to the Government of Benin: </t>
    </r>
    <r>
      <rPr>
        <sz val="10"/>
        <color theme="1"/>
        <rFont val="Calibri"/>
        <family val="2"/>
        <scheme val="minor"/>
      </rPr>
      <t>Improve access to energy by contributing to the financial recovery of the Benin Electricity Distribution Company</t>
    </r>
  </si>
  <si>
    <r>
      <rPr>
        <b/>
        <sz val="10"/>
        <color theme="1"/>
        <rFont val="Calibri"/>
        <family val="2"/>
        <scheme val="minor"/>
      </rPr>
      <t xml:space="preserve">Public sector enteprise loan: </t>
    </r>
    <r>
      <rPr>
        <sz val="10"/>
        <color theme="1"/>
        <rFont val="Calibri"/>
        <family val="2"/>
        <scheme val="minor"/>
      </rPr>
      <t>to expand transportation infrastructure and electricity distribution, Cambodia</t>
    </r>
  </si>
  <si>
    <r>
      <rPr>
        <b/>
        <sz val="10"/>
        <color theme="1"/>
        <rFont val="Calibri"/>
        <family val="2"/>
        <scheme val="minor"/>
      </rPr>
      <t xml:space="preserve">Loan to the Government of Bangladesh: </t>
    </r>
    <r>
      <rPr>
        <sz val="10"/>
        <color theme="1"/>
        <rFont val="Calibri"/>
        <family val="2"/>
        <scheme val="minor"/>
      </rPr>
      <t>to expand and improve the efficiency of the electrical grid, in Dhaka, Bangladesh</t>
    </r>
  </si>
  <si>
    <r>
      <rPr>
        <b/>
        <sz val="10"/>
        <color theme="1"/>
        <rFont val="Calibri"/>
        <family val="2"/>
        <scheme val="minor"/>
      </rPr>
      <t>Loan for the Town of Uturoa, French Polynesia:</t>
    </r>
    <r>
      <rPr>
        <sz val="10"/>
        <color theme="1"/>
        <rFont val="Calibri"/>
        <family val="2"/>
        <scheme val="minor"/>
      </rPr>
      <t xml:space="preserve"> for the modernisation of Electricity Infrastructure, French Polynesia</t>
    </r>
  </si>
  <si>
    <r>
      <rPr>
        <b/>
        <sz val="10"/>
        <color theme="1"/>
        <rFont val="Calibri"/>
        <family val="2"/>
        <scheme val="minor"/>
      </rPr>
      <t xml:space="preserve">Loan to the Government of Cape Verde: </t>
    </r>
    <r>
      <rPr>
        <sz val="10"/>
        <color theme="1"/>
        <rFont val="Calibri"/>
        <family val="2"/>
        <scheme val="minor"/>
      </rPr>
      <t>Electricity generation on the island of Sal, Cape Verde</t>
    </r>
  </si>
  <si>
    <r>
      <rPr>
        <b/>
        <sz val="10"/>
        <color theme="1"/>
        <rFont val="Calibri"/>
        <family val="2"/>
        <scheme val="minor"/>
      </rPr>
      <t xml:space="preserve">Loan to the Government of Senegal: </t>
    </r>
    <r>
      <rPr>
        <sz val="10"/>
        <color theme="1"/>
        <rFont val="Calibri"/>
        <family val="2"/>
        <scheme val="minor"/>
      </rPr>
      <t>For the construction of a high-voltage line from Keur PÃ¨r to Saint Louis and support for the recovery of Senegal's electricity sector</t>
    </r>
  </si>
  <si>
    <r>
      <rPr>
        <b/>
        <sz val="10"/>
        <color theme="1"/>
        <rFont val="Calibri"/>
        <family val="2"/>
        <scheme val="minor"/>
      </rPr>
      <t xml:space="preserve">Loan to the Government of Sri Lanka: </t>
    </r>
    <r>
      <rPr>
        <sz val="10"/>
        <color theme="1"/>
        <rFont val="Calibri"/>
        <family val="2"/>
        <scheme val="minor"/>
      </rPr>
      <t>for the financing for four electricity sub-stations and increased energy efficiency in the power supply network</t>
    </r>
  </si>
  <si>
    <r>
      <rPr>
        <b/>
        <sz val="10"/>
        <color theme="1"/>
        <rFont val="Calibri"/>
        <family val="2"/>
        <scheme val="minor"/>
      </rPr>
      <t>Loan to the Government of Uganda:</t>
    </r>
    <r>
      <rPr>
        <sz val="10"/>
        <color theme="1"/>
        <rFont val="Calibri"/>
        <family val="2"/>
        <scheme val="minor"/>
      </rPr>
      <t xml:space="preserve"> Extension of rural electrical grid</t>
    </r>
  </si>
  <si>
    <t>Oil Change International (2017)</t>
  </si>
  <si>
    <t>Public finance</t>
  </si>
  <si>
    <t>International</t>
  </si>
  <si>
    <t>SOEs</t>
  </si>
  <si>
    <r>
      <t xml:space="preserve">Tax deductions for the acquisitions of vehicles: </t>
    </r>
    <r>
      <rPr>
        <sz val="10"/>
        <color theme="1"/>
        <rFont val="Calibri"/>
        <family val="2"/>
        <scheme val="minor"/>
      </rPr>
      <t>of more than 3.5 tonnes and reliant on natural gas and biomethane</t>
    </r>
  </si>
  <si>
    <t>République Française (2017)</t>
  </si>
  <si>
    <r>
      <t xml:space="preserve">Taxable income deductions for maritime transport companies: </t>
    </r>
    <r>
      <rPr>
        <sz val="10"/>
        <color theme="1"/>
        <rFont val="Calibri"/>
        <family val="2"/>
        <scheme val="minor"/>
      </rPr>
      <t>based on the tonnage of their vessels</t>
    </r>
  </si>
  <si>
    <r>
      <t xml:space="preserve">Exemption of maritime transport within the maritime limits of Guadeloupe, Martinique and Réunion: </t>
    </r>
    <r>
      <rPr>
        <sz val="10"/>
        <color theme="1"/>
        <rFont val="Calibri"/>
        <family val="2"/>
        <scheme val="minor"/>
      </rPr>
      <t>applies to the transport of people and goods</t>
    </r>
  </si>
  <si>
    <r>
      <rPr>
        <b/>
        <sz val="10"/>
        <color theme="1"/>
        <rFont val="Calibri"/>
        <family val="2"/>
        <scheme val="minor"/>
      </rPr>
      <t xml:space="preserve">Tax exemptions for maritime and aviation transport to/from Corsica: </t>
    </r>
    <r>
      <rPr>
        <sz val="10"/>
        <color theme="1"/>
        <rFont val="Calibri"/>
        <family val="2"/>
        <scheme val="minor"/>
      </rPr>
      <t xml:space="preserve">exemption applies to ttransport of goods and people, and only applies to part of the journey
</t>
    </r>
  </si>
  <si>
    <r>
      <rPr>
        <b/>
        <sz val="10"/>
        <color theme="1"/>
        <rFont val="Calibri"/>
        <family val="2"/>
        <scheme val="minor"/>
      </rPr>
      <t>Domestic consumption tax exemptions for co-generation facilities:</t>
    </r>
    <r>
      <rPr>
        <sz val="10"/>
        <color theme="1"/>
        <rFont val="Calibri"/>
        <family val="2"/>
        <scheme val="minor"/>
      </rPr>
      <t xml:space="preserve"> for up to 10 years - for the use of fuel oil with a high sulphur content over 1% and used in facilities of co-generation that are equipped with smoke desulphurization devices</t>
    </r>
  </si>
  <si>
    <t>Exemption from domestic consumption tax for energy products used for the needs of extraction and production of natural gas</t>
  </si>
  <si>
    <t>Exemption on the domestic consumption tax for energy products used as fuel for the transport of goods on inland waterways</t>
  </si>
  <si>
    <r>
      <t xml:space="preserve">Reduced rate of tax on diesel under the condition of employment: </t>
    </r>
    <r>
      <rPr>
        <sz val="10"/>
        <color theme="1"/>
        <rFont val="Calibri"/>
        <family val="2"/>
        <scheme val="minor"/>
      </rPr>
      <t>repeated
index 20 of table B of article 265 of the code of customs</t>
    </r>
  </si>
  <si>
    <r>
      <t xml:space="preserve">Reduced rate of domestic consumption tax for butanes and propanes: </t>
    </r>
    <r>
      <rPr>
        <sz val="10"/>
        <color theme="1"/>
        <rFont val="Calibri"/>
        <family val="2"/>
        <scheme val="minor"/>
      </rPr>
      <t>which are as fuel under condition of employment</t>
    </r>
  </si>
  <si>
    <r>
      <rPr>
        <b/>
        <sz val="10"/>
        <color theme="1"/>
        <rFont val="Calibri"/>
        <family val="2"/>
        <scheme val="minor"/>
      </rPr>
      <t>Reduced rate of domestic consumption tax for diesel used by trucks whose engines remain on at a stop:</t>
    </r>
    <r>
      <rPr>
        <sz val="10"/>
        <color theme="1"/>
        <rFont val="Calibri"/>
        <family val="2"/>
        <scheme val="minor"/>
      </rPr>
      <t xml:space="preserve"> defined as vehicles 87-04 and 87-05 tariff positions within Customs</t>
    </r>
  </si>
  <si>
    <r>
      <rPr>
        <b/>
        <sz val="10"/>
        <color theme="1"/>
        <rFont val="Calibri"/>
        <family val="2"/>
        <scheme val="minor"/>
      </rPr>
      <t>Reduced rate of domestic consumption tax on energy products, natural gas and coal for energy-intensive industry:</t>
    </r>
    <r>
      <rPr>
        <sz val="10"/>
        <color theme="1"/>
        <rFont val="Calibri"/>
        <family val="2"/>
        <scheme val="minor"/>
      </rPr>
      <t xml:space="preserve">  which are considered to be exposed to a significant risk of carbon leakage</t>
    </r>
  </si>
  <si>
    <r>
      <t>Reduced price for super-fuel:</t>
    </r>
    <r>
      <rPr>
        <sz val="10"/>
        <color theme="1"/>
        <rFont val="Calibri"/>
        <family val="2"/>
        <scheme val="minor"/>
      </rPr>
      <t xml:space="preserve"> this is defined as fuel with a lead content not exceeding 0.005 g / litre (other than the superfuels corresponding to identification indices 11 and 11a) and containing up to 10% volume / volume ethanol, 22% volume / volume ethers containing or more, per molecule, and with a maximum oxygen content of 3.7% by
Mass / mass of oxygen</t>
    </r>
  </si>
  <si>
    <r>
      <t xml:space="preserve">TICFE exemption for electricity consumed by large energy-consuming companies: </t>
    </r>
    <r>
      <rPr>
        <sz val="10"/>
        <color theme="1"/>
        <rFont val="Calibri"/>
        <family val="2"/>
        <scheme val="minor"/>
      </rPr>
      <t>subject to authorisation for GHG emissions</t>
    </r>
  </si>
  <si>
    <r>
      <t xml:space="preserve">TICFE exemption for electricity used for the transport of people and goods: </t>
    </r>
    <r>
      <rPr>
        <sz val="10"/>
        <color theme="1"/>
        <rFont val="Calibri"/>
        <family val="2"/>
        <scheme val="minor"/>
      </rPr>
      <t>by train, metro, tram and trolleybus</t>
    </r>
  </si>
  <si>
    <r>
      <t xml:space="preserve">Reduced rates of contribution to the public service of electricity for the electricity consumed by industrial facilities: </t>
    </r>
    <r>
      <rPr>
        <sz val="10"/>
        <color theme="1"/>
        <rFont val="Calibri"/>
        <family val="2"/>
        <scheme val="minor"/>
      </rPr>
      <t>which are currently and exposed to a significant risk of carbon leakage due to the costs of indirect emissions</t>
    </r>
  </si>
  <si>
    <t>Reduced rate of contribution to the public service of electricity for the electricity consumed by hyperelectricity-intensive facilities</t>
  </si>
  <si>
    <t>Reduced rates of contribution to the public service of electricity for the electricity consumed by industrial facilities currently, currently in operation</t>
  </si>
  <si>
    <t>Domestic and EU</t>
  </si>
  <si>
    <t>Coal mining</t>
  </si>
  <si>
    <r>
      <rPr>
        <b/>
        <sz val="10"/>
        <color theme="1"/>
        <rFont val="Calibri"/>
        <family val="2"/>
        <scheme val="minor"/>
      </rPr>
      <t xml:space="preserve">Exemption of tax for certain products and raw materials, as well as oil in products: </t>
    </r>
    <r>
      <rPr>
        <sz val="10"/>
        <color theme="1"/>
        <rFont val="Calibri"/>
        <family val="2"/>
        <scheme val="minor"/>
      </rPr>
      <t>in Guadeloupe, Martinique and Réunion</t>
    </r>
  </si>
  <si>
    <r>
      <rPr>
        <b/>
        <sz val="10"/>
        <color theme="1"/>
        <rFont val="Calibri"/>
        <family val="2"/>
        <scheme val="minor"/>
      </rPr>
      <t xml:space="preserve">Loan to the Government of Egypt: </t>
    </r>
    <r>
      <rPr>
        <sz val="10"/>
        <color theme="1"/>
        <rFont val="Calibri"/>
        <family val="2"/>
        <scheme val="minor"/>
      </rPr>
      <t>for a programme to bring city gas lines to poor areas</t>
    </r>
  </si>
  <si>
    <t>Calculated according to the contributions of fossil fuels to electricity (6%).</t>
  </si>
  <si>
    <r>
      <rPr>
        <b/>
        <sz val="10"/>
        <color theme="1"/>
        <rFont val="Calibri"/>
        <family val="2"/>
        <scheme val="minor"/>
      </rPr>
      <t xml:space="preserve">Reduced rate of domestic consumption tax on energy products, natural gas, oil and coal used by energy-intensive installations: </t>
    </r>
    <r>
      <rPr>
        <sz val="10"/>
        <color theme="1"/>
        <rFont val="Calibri"/>
        <family val="2"/>
        <scheme val="minor"/>
      </rPr>
      <t>this is subject to the GHG emission allowances of Directive 2003/87/EC</t>
    </r>
  </si>
  <si>
    <t>Public finance (domestic and EU)</t>
  </si>
  <si>
    <t>Maritime</t>
  </si>
  <si>
    <t>Aviation</t>
  </si>
  <si>
    <t>OECD (2015)</t>
  </si>
  <si>
    <t>Contents:</t>
  </si>
  <si>
    <t>Fiscal support</t>
  </si>
  <si>
    <t>This was categorised as related to oil conversion and transport, given the lack of coal mines in France.</t>
  </si>
  <si>
    <t>This was categorised as production activities.</t>
  </si>
  <si>
    <t>This was categorised as the transport sector.</t>
  </si>
  <si>
    <t>This was categorised as industry. (Benefits also received by electricity generation)</t>
  </si>
  <si>
    <t>Contributions to fossil fuel transmission calculated according to the proportion of fossil fuel generated electricity (0.1%).</t>
  </si>
  <si>
    <t>Contributions to fossil fuel transmission calculated according to the proportion of fossil fuel generated electricity (57.7%).</t>
  </si>
  <si>
    <t>Contributions to fossil fuel transmission calculated according to the proportion of fossil fuel generated electricity (18.5%).</t>
  </si>
  <si>
    <t>Contributions to fossil fuel transmission calculated according to the proportion of fossil fuel generated electricity (98.7%)</t>
  </si>
  <si>
    <t xml:space="preserve">Contributions to fossil fuel transmission calculated according to the proportion of fossil fuel generated electricity (99.5%). </t>
  </si>
  <si>
    <t>Contributions to fossil fuel transmission calculated according to the proportion of fossil fuel generated electricity (87.8%)</t>
  </si>
  <si>
    <t>Contributions to fossil fuel transmission calculated according to the proportion of fossil fuel generated electricity (60.8%).</t>
  </si>
  <si>
    <t>Contributions to fossil fuel transmission calculated according to the proportion of fossil fuel generated electricity (19.2%)</t>
  </si>
  <si>
    <r>
      <t>Annual average is the total (</t>
    </r>
    <r>
      <rPr>
        <sz val="10"/>
        <rFont val="Calibri"/>
        <family val="2"/>
      </rPr>
      <t>€400</t>
    </r>
    <r>
      <rPr>
        <sz val="10"/>
        <rFont val="Calibri"/>
        <family val="2"/>
        <scheme val="minor"/>
      </rPr>
      <t xml:space="preserve"> million) divided by the number of years (2014-2015)</t>
    </r>
  </si>
  <si>
    <r>
      <t>Annual average is the total (</t>
    </r>
    <r>
      <rPr>
        <sz val="10"/>
        <rFont val="Calibri"/>
        <family val="2"/>
      </rPr>
      <t>€450</t>
    </r>
    <r>
      <rPr>
        <sz val="10"/>
        <rFont val="Calibri"/>
        <family val="2"/>
        <scheme val="minor"/>
      </rPr>
      <t xml:space="preserve"> million) divided by the number of years (2007-2035)</t>
    </r>
  </si>
  <si>
    <r>
      <t>Annual average is the total (</t>
    </r>
    <r>
      <rPr>
        <sz val="10"/>
        <rFont val="Calibri"/>
        <family val="2"/>
      </rPr>
      <t>€22</t>
    </r>
    <r>
      <rPr>
        <sz val="10"/>
        <rFont val="Calibri"/>
        <family val="2"/>
        <scheme val="minor"/>
      </rPr>
      <t xml:space="preserve"> million) divided by the number of years (2010-2014)</t>
    </r>
  </si>
  <si>
    <r>
      <t>Annual average is the total (</t>
    </r>
    <r>
      <rPr>
        <sz val="10"/>
        <rFont val="Calibri"/>
        <family val="2"/>
      </rPr>
      <t>€1,230</t>
    </r>
    <r>
      <rPr>
        <sz val="10"/>
        <rFont val="Calibri"/>
        <family val="2"/>
        <scheme val="minor"/>
      </rPr>
      <t xml:space="preserve"> million) divided by the number of years (2011-2016)</t>
    </r>
  </si>
  <si>
    <t>Calculated for the share of oil, gas and coal sources in gross electricity production; World Development Indicators</t>
  </si>
  <si>
    <t>Multiple activities or unclear</t>
  </si>
  <si>
    <t>Currency in USD, except for column L.</t>
  </si>
  <si>
    <t xml:space="preserve">Currency in USD, except for column L. Contributions to fossil fuel transmission calculated according to the proportion of fossil fuel generated electricity (24.3%). </t>
  </si>
  <si>
    <t>Currency in USD, except for column L.  Contributions to fossil fuel transmission calculated according to the proportion of fossil fuel generated electricity. This is based on the average (89.45%) between Myanmar's (90.3%) and Indonesia's (88.6%) fossil fuel generated energy.</t>
  </si>
  <si>
    <r>
      <t xml:space="preserve">Partial reimbursement on tax (internal consumption tax) for buses - </t>
    </r>
    <r>
      <rPr>
        <sz val="10"/>
        <color theme="1"/>
        <rFont val="Calibri"/>
        <family val="2"/>
        <scheme val="minor"/>
      </rPr>
      <t>used for public transportation</t>
    </r>
  </si>
  <si>
    <t>Cours des comptes (2016)</t>
  </si>
  <si>
    <r>
      <t xml:space="preserve">Exemption of the internal consumption tax (TIC) in overseas territories: </t>
    </r>
    <r>
      <rPr>
        <sz val="10"/>
        <color theme="1"/>
        <rFont val="Calibri"/>
        <family val="2"/>
        <scheme val="minor"/>
      </rPr>
      <t>applies to coal, oil and natural gas (in Guadeloupe, Guyane, Martinique, and La Réunion)</t>
    </r>
  </si>
  <si>
    <r>
      <t>International consumption tax (TIC) exemptions for the production of energetic products:</t>
    </r>
    <r>
      <rPr>
        <sz val="10"/>
        <color theme="1"/>
        <rFont val="Calibri"/>
        <family val="2"/>
        <scheme val="minor"/>
      </rPr>
      <t xml:space="preserve"> the tax applies to coal, oil and natural gas</t>
    </r>
  </si>
  <si>
    <r>
      <t xml:space="preserve">International consumption tax (TIC) exemptions for sedentary traders: </t>
    </r>
    <r>
      <rPr>
        <sz val="10"/>
        <color theme="1"/>
        <rFont val="Calibri"/>
        <family val="2"/>
        <scheme val="minor"/>
      </rPr>
      <t>who carry out itinerant sales, within the limit of 1500 liters per year. This tax applies to coal, oil and natural gas</t>
    </r>
  </si>
  <si>
    <r>
      <t xml:space="preserve">Reimbursements of the domestic consumption tax for transport operators and waste collectors: </t>
    </r>
    <r>
      <rPr>
        <sz val="10"/>
        <color theme="1"/>
        <rFont val="Calibri"/>
        <family val="2"/>
        <scheme val="minor"/>
      </rPr>
      <t>applies to natural gas and petroleum gas (up to annual quotas)</t>
    </r>
  </si>
  <si>
    <r>
      <t xml:space="preserve">Partial VAT deduction for fuel purchases used by companies: </t>
    </r>
    <r>
      <rPr>
        <sz val="10"/>
        <color theme="1"/>
        <rFont val="Calibri"/>
        <family val="2"/>
        <scheme val="minor"/>
      </rPr>
      <t>applies to vehicles/equipment, with a rate of 80% for gas oils and super-ethanol E85, and 100% for LPG and CNG</t>
    </r>
  </si>
  <si>
    <r>
      <rPr>
        <b/>
        <sz val="10"/>
        <color theme="1"/>
        <rFont val="Calibri"/>
        <family val="2"/>
        <scheme val="minor"/>
      </rPr>
      <t>Excise Refund for Fuel Used in Agriculture</t>
    </r>
    <r>
      <rPr>
        <sz val="10"/>
        <color theme="1"/>
        <rFont val="Calibri"/>
        <family val="2"/>
        <scheme val="minor"/>
      </rPr>
      <t xml:space="preserve">: Farmers’ purchases of diesel fuel, heavy fuel oil, and natural gas have been attracting partial refunds of the excise tax that is normally levied on most sales of energy products in France. This measure is additional to "Reduced Rate of Excise for Certain Uses of Diesel Fuel". It aims to help the agricultural sector cope with high energy prices. </t>
    </r>
  </si>
  <si>
    <t>Reduced rate of contribution to the public service of electricity for the electricity used for rail or by cable (train, subway, tram transport of people and goods and trolleybuses, etc.)</t>
  </si>
  <si>
    <r>
      <t xml:space="preserve">Reimbursement of the energy consumption tax (TICPE) </t>
    </r>
    <r>
      <rPr>
        <sz val="10"/>
        <color theme="1"/>
        <rFont val="Calibri"/>
        <family val="2"/>
        <scheme val="minor"/>
      </rPr>
      <t>for the public transport activities of travelers by road</t>
    </r>
  </si>
  <si>
    <t>If data were available, it would have to be calculated according to the share of fossil fuels in electricity</t>
  </si>
  <si>
    <t>Given not all transport is fossil fuel-based, we did not include this in the data.</t>
  </si>
  <si>
    <t>35 million EU was invested in 2014. However the proportion benefiting fossil fuels was not determined. Therefore data was not included.</t>
  </si>
  <si>
    <r>
      <rPr>
        <b/>
        <sz val="10"/>
        <color theme="1"/>
        <rFont val="Calibri"/>
        <family val="2"/>
        <scheme val="minor"/>
      </rPr>
      <t>Energy tax exemption for fuels used in commercial aviation:</t>
    </r>
    <r>
      <rPr>
        <sz val="10"/>
        <color theme="1"/>
        <rFont val="Calibri"/>
        <family val="2"/>
        <scheme val="minor"/>
      </rPr>
      <t xml:space="preserve"> domestic and international flights operated by commercial air carriers are exempted from the energy tax that usually applies to the consumption fossil fuels like kerosene.</t>
    </r>
  </si>
  <si>
    <t>Pro-rata calculations made based on the share of share of fossil fuels in EDF's energy mix (67%)</t>
  </si>
  <si>
    <t>Activity / instrument</t>
  </si>
  <si>
    <t>Read the full report: http://odi.org/Europe-fossil-fuel-subsidies</t>
  </si>
  <si>
    <t>Summary</t>
  </si>
  <si>
    <t>Stage</t>
  </si>
  <si>
    <r>
      <t xml:space="preserve">Fiscal support
</t>
    </r>
    <r>
      <rPr>
        <sz val="10"/>
        <color theme="1"/>
        <rFont val="Calibri"/>
        <family val="2"/>
        <scheme val="minor"/>
      </rPr>
      <t>(Budget expenditure
+ tax exemptions
+ price and income support)</t>
    </r>
  </si>
  <si>
    <t>Subsidies for production  and consumption of coal, oil and gas: France</t>
  </si>
  <si>
    <r>
      <t xml:space="preserve">This data sheet provides background information for the country study: </t>
    </r>
    <r>
      <rPr>
        <i/>
        <sz val="11"/>
        <rFont val="Calibri"/>
        <family val="2"/>
        <scheme val="minor"/>
      </rPr>
      <t>Monitoring Europe's fossil fuel subsidies: France</t>
    </r>
  </si>
  <si>
    <r>
      <t xml:space="preserve">The authors welcome feedback on the full report, on the country study, and on this data sheet to improve the accuracy and transparency of information on </t>
    </r>
    <r>
      <rPr>
        <sz val="11"/>
        <rFont val="Calibri"/>
        <family val="2"/>
        <scheme val="minor"/>
      </rPr>
      <t>European governments and EU Commission</t>
    </r>
    <r>
      <rPr>
        <b/>
        <sz val="11"/>
        <rFont val="Calibri"/>
        <family val="2"/>
        <scheme val="minor"/>
      </rPr>
      <t xml:space="preserve"> </t>
    </r>
    <r>
      <rPr>
        <sz val="11"/>
        <color theme="1"/>
        <rFont val="Calibri"/>
        <family val="2"/>
        <scheme val="minor"/>
      </rPr>
      <t>subsidies to fossil fuel production and consumption.</t>
    </r>
  </si>
  <si>
    <t>Summary table of subsidies by activity (Euro millions, average 2014 - 2016) - France</t>
  </si>
  <si>
    <t>Read the France country study: https://www.odi.org/publications/10930-monitoring-europes-fossil-fuel-subsidies-france</t>
  </si>
  <si>
    <t>Fiscal support (including tax breaks, budgetary expenditure, and price and income support) - in national currency (Euro) millions - France</t>
  </si>
  <si>
    <t>Public finance (domestic and within the EU) - in national currency (Euros) millions - France</t>
  </si>
  <si>
    <t>Public finance (international) - in national currency (Euros) millions - France</t>
  </si>
  <si>
    <t>SOE Investment in Euro millions (except where otherwise indicated) - France</t>
  </si>
  <si>
    <t>In the period of this study (2014-2016) we have not identified any public finance for fossil fuels (domestic or in Europe) from institutions that are majority owned by the French government (50% or more).</t>
  </si>
  <si>
    <r>
      <t>For the purpose of this report, production subsidies for fossil fuels include: national subsidies, investment by state-owned enterprises (SOEs), and public finance. The f</t>
    </r>
    <r>
      <rPr>
        <sz val="11"/>
        <rFont val="Calibri"/>
        <family val="2"/>
        <scheme val="minor"/>
      </rPr>
      <t xml:space="preserve">ull report </t>
    </r>
    <r>
      <rPr>
        <i/>
        <sz val="11"/>
        <rFont val="Calibri"/>
        <family val="2"/>
        <scheme val="minor"/>
      </rPr>
      <t>Phase-out 2020: monitoring Europe's fossil fuel subsidies</t>
    </r>
    <r>
      <rPr>
        <sz val="11"/>
        <color theme="1"/>
        <rFont val="Calibri"/>
        <family val="2"/>
        <scheme val="minor"/>
      </rPr>
      <t xml:space="preserve">provides a detailed discussion of technical and transparency issues in identifying subsidies to fossil production and consumption, and outlines the methodology used in this country study.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</si>
</sst>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407]General"/>
    <numFmt numFmtId="165" formatCode="0.0"/>
  </numFmts>
  <fonts count="4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u/>
      <sz val="12"/>
      <color theme="10"/>
      <name val="Calibri"/>
      <family val="2"/>
      <scheme val="minor"/>
    </font>
    <font>
      <sz val="10"/>
      <name val="Arial"/>
      <family val="2"/>
    </font>
    <font>
      <sz val="11"/>
      <color rgb="FF9C5700"/>
      <name val="Calibri"/>
      <family val="2"/>
      <scheme val="minor"/>
    </font>
    <font>
      <u/>
      <sz val="11"/>
      <color theme="10"/>
      <name val="Calibri"/>
      <family val="2"/>
      <scheme val="minor"/>
    </font>
    <font>
      <u/>
      <sz val="10"/>
      <color indexed="12"/>
      <name val="Verdana"/>
      <family val="2"/>
    </font>
    <font>
      <sz val="10"/>
      <color indexed="8"/>
      <name val="Verdana"/>
      <family val="2"/>
    </font>
    <font>
      <sz val="10"/>
      <color theme="1"/>
      <name val="Trebuchet MS"/>
      <family val="2"/>
    </font>
    <font>
      <sz val="8"/>
      <name val="Verdana"/>
      <family val="2"/>
    </font>
    <font>
      <sz val="10"/>
      <color theme="1"/>
      <name val="Calibri"/>
      <family val="2"/>
      <scheme val="minor"/>
    </font>
    <font>
      <b/>
      <sz val="10"/>
      <color theme="1"/>
      <name val="Calibri"/>
      <family val="2"/>
      <scheme val="minor"/>
    </font>
    <font>
      <u/>
      <sz val="10"/>
      <color theme="10"/>
      <name val="Trebuchet MS"/>
      <family val="2"/>
    </font>
    <font>
      <b/>
      <sz val="10"/>
      <color indexed="8"/>
      <name val="Calibri"/>
      <family val="2"/>
      <scheme val="minor"/>
    </font>
    <font>
      <sz val="10"/>
      <color indexed="8"/>
      <name val="Calibri"/>
      <family val="2"/>
      <scheme val="minor"/>
    </font>
    <font>
      <u/>
      <sz val="10"/>
      <color theme="10"/>
      <name val="Calibri"/>
      <family val="2"/>
      <scheme val="minor"/>
    </font>
    <font>
      <sz val="10"/>
      <name val="Calibri"/>
      <family val="2"/>
      <scheme val="minor"/>
    </font>
    <font>
      <sz val="10"/>
      <color rgb="FFFF0000"/>
      <name val="Calibri"/>
      <family val="2"/>
      <scheme val="minor"/>
    </font>
    <font>
      <sz val="10"/>
      <name val="Calibri"/>
      <family val="2"/>
    </font>
    <font>
      <sz val="11"/>
      <name val="Calibri"/>
      <family val="2"/>
      <scheme val="minor"/>
    </font>
    <font>
      <b/>
      <sz val="11"/>
      <name val="Calibri"/>
      <family val="2"/>
      <scheme val="minor"/>
    </font>
    <font>
      <b/>
      <u/>
      <sz val="11"/>
      <color theme="10"/>
      <name val="Calibri"/>
      <family val="2"/>
      <scheme val="minor"/>
    </font>
    <font>
      <b/>
      <sz val="12"/>
      <color theme="0"/>
      <name val="Calibri"/>
      <family val="2"/>
      <scheme val="minor"/>
    </font>
    <font>
      <i/>
      <sz val="11"/>
      <name val="Calibri"/>
      <family val="2"/>
      <scheme val="minor"/>
    </font>
    <font>
      <b/>
      <i/>
      <sz val="10"/>
      <color theme="1"/>
      <name val="Calibri"/>
      <family val="2"/>
      <scheme val="minor"/>
    </font>
    <font>
      <i/>
      <sz val="10"/>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7E6C95"/>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indexed="47"/>
      </left>
      <right style="hair">
        <color indexed="47"/>
      </right>
      <top style="hair">
        <color indexed="47"/>
      </top>
      <bottom style="hair">
        <color indexed="47"/>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theme="0" tint="-0.34998626667073579"/>
      </top>
      <bottom style="thin">
        <color theme="0" tint="-0.34998626667073579"/>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style="thin">
        <color theme="0" tint="-0.34998626667073579"/>
      </top>
      <bottom style="thin">
        <color theme="0" tint="-0.34998626667073579"/>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thin">
        <color auto="1"/>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auto="1"/>
      </bottom>
      <diagonal/>
    </border>
    <border>
      <left style="thin">
        <color indexed="64"/>
      </left>
      <right style="medium">
        <color indexed="64"/>
      </right>
      <top style="thin">
        <color indexed="64"/>
      </top>
      <bottom/>
      <diagonal/>
    </border>
    <border>
      <left style="thin">
        <color indexed="64"/>
      </left>
      <right style="medium">
        <color indexed="64"/>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66">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43" fontId="19" fillId="0" borderId="0" applyFont="0" applyFill="0" applyBorder="0" applyAlignment="0" applyProtection="0"/>
    <xf numFmtId="0" fontId="21" fillId="0" borderId="0"/>
    <xf numFmtId="43" fontId="19" fillId="0" borderId="0" applyFont="0" applyFill="0" applyBorder="0" applyAlignment="0" applyProtection="0"/>
    <xf numFmtId="0" fontId="20" fillId="0" borderId="0" applyNumberFormat="0" applyFill="0" applyBorder="0" applyAlignment="0" applyProtection="0"/>
    <xf numFmtId="0" fontId="22" fillId="4"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164" fontId="25" fillId="0" borderId="0" applyBorder="0" applyProtection="0"/>
    <xf numFmtId="0" fontId="1" fillId="0" borderId="0"/>
    <xf numFmtId="0" fontId="26" fillId="0" borderId="0"/>
    <xf numFmtId="0" fontId="30" fillId="0" borderId="0" applyNumberFormat="0" applyFill="0" applyBorder="0" applyAlignment="0" applyProtection="0"/>
    <xf numFmtId="0" fontId="27" fillId="0" borderId="14" applyNumberFormat="0" applyAlignment="0"/>
    <xf numFmtId="43" fontId="19" fillId="0" borderId="0" applyFont="0" applyFill="0" applyBorder="0" applyAlignment="0" applyProtection="0"/>
    <xf numFmtId="0" fontId="18" fillId="0" borderId="0"/>
    <xf numFmtId="43" fontId="19" fillId="0" borderId="0" applyFont="0" applyFill="0" applyBorder="0" applyAlignment="0" applyProtection="0"/>
    <xf numFmtId="9" fontId="26" fillId="0" borderId="0" applyFont="0" applyFill="0" applyBorder="0" applyAlignment="0" applyProtection="0"/>
  </cellStyleXfs>
  <cellXfs count="95">
    <xf numFmtId="0" fontId="0" fillId="0" borderId="0" xfId="0"/>
    <xf numFmtId="0" fontId="0" fillId="0" borderId="0" xfId="0"/>
    <xf numFmtId="0" fontId="28" fillId="0" borderId="10" xfId="0" applyFont="1" applyFill="1" applyBorder="1" applyAlignment="1">
      <alignment horizontal="center" vertical="center" wrapText="1"/>
    </xf>
    <xf numFmtId="0" fontId="28" fillId="0" borderId="10" xfId="0" applyFont="1" applyBorder="1" applyAlignment="1">
      <alignment horizontal="left" vertical="center" wrapText="1"/>
    </xf>
    <xf numFmtId="0" fontId="28" fillId="0" borderId="10"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8" fillId="0" borderId="10" xfId="0" applyFont="1" applyBorder="1" applyAlignment="1">
      <alignment horizontal="center" vertical="center" wrapText="1"/>
    </xf>
    <xf numFmtId="165" fontId="28" fillId="0" borderId="10" xfId="0" applyNumberFormat="1" applyFont="1" applyBorder="1" applyAlignment="1">
      <alignment horizontal="center" vertical="center" wrapText="1"/>
    </xf>
    <xf numFmtId="0" fontId="28" fillId="0" borderId="10" xfId="59" applyFont="1" applyFill="1" applyBorder="1" applyAlignment="1">
      <alignment horizontal="center" vertical="center" wrapText="1"/>
    </xf>
    <xf numFmtId="0" fontId="26" fillId="0" borderId="10" xfId="59" applyFont="1" applyFill="1" applyBorder="1" applyAlignment="1">
      <alignment horizontal="center" vertical="center" wrapText="1"/>
    </xf>
    <xf numFmtId="0" fontId="33" fillId="0" borderId="10" xfId="55" applyFont="1" applyBorder="1" applyAlignment="1">
      <alignment horizontal="center" vertical="center" wrapText="1"/>
    </xf>
    <xf numFmtId="0" fontId="28" fillId="0" borderId="10" xfId="59" applyFont="1" applyFill="1" applyBorder="1" applyAlignment="1">
      <alignment horizontal="left" vertical="center" wrapText="1"/>
    </xf>
    <xf numFmtId="0" fontId="29" fillId="0" borderId="10" xfId="0" applyFont="1" applyBorder="1" applyAlignment="1">
      <alignment horizontal="left" vertical="center" wrapText="1"/>
    </xf>
    <xf numFmtId="0" fontId="29" fillId="0" borderId="10" xfId="59" applyFont="1" applyFill="1" applyBorder="1" applyAlignment="1">
      <alignment horizontal="left" vertical="center" wrapText="1"/>
    </xf>
    <xf numFmtId="3" fontId="32" fillId="0" borderId="10" xfId="43" applyNumberFormat="1" applyFont="1" applyFill="1" applyBorder="1" applyAlignment="1">
      <alignment horizontal="center" vertical="center" wrapText="1"/>
    </xf>
    <xf numFmtId="165" fontId="28" fillId="0" borderId="10" xfId="0" applyNumberFormat="1" applyFont="1" applyFill="1" applyBorder="1" applyAlignment="1">
      <alignment horizontal="center" vertical="center" wrapText="1"/>
    </xf>
    <xf numFmtId="0" fontId="34" fillId="0" borderId="10" xfId="45" applyFont="1" applyFill="1" applyBorder="1" applyAlignment="1">
      <alignment horizontal="center" vertical="center" wrapText="1"/>
    </xf>
    <xf numFmtId="165" fontId="34" fillId="0" borderId="10" xfId="0" applyNumberFormat="1" applyFont="1" applyFill="1" applyBorder="1" applyAlignment="1">
      <alignment horizontal="center" vertical="center" wrapText="1"/>
    </xf>
    <xf numFmtId="0" fontId="33" fillId="0" borderId="10" xfId="55" applyFont="1" applyFill="1" applyBorder="1" applyAlignment="1">
      <alignment horizontal="center" vertical="center" wrapText="1"/>
    </xf>
    <xf numFmtId="0" fontId="0" fillId="0" borderId="0" xfId="0" applyBorder="1"/>
    <xf numFmtId="0" fontId="28" fillId="0" borderId="10" xfId="58" applyFont="1" applyFill="1" applyBorder="1" applyAlignment="1">
      <alignment horizontal="center" vertical="center" wrapText="1"/>
    </xf>
    <xf numFmtId="3" fontId="0" fillId="0" borderId="0" xfId="0" applyNumberFormat="1" applyBorder="1"/>
    <xf numFmtId="0" fontId="35"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34" fillId="0" borderId="10" xfId="0" applyFont="1" applyBorder="1" applyAlignment="1">
      <alignment horizontal="center" vertical="center" wrapText="1"/>
    </xf>
    <xf numFmtId="0" fontId="23" fillId="0" borderId="10" xfId="55" applyBorder="1" applyAlignment="1">
      <alignment horizontal="center" vertical="center" wrapText="1"/>
    </xf>
    <xf numFmtId="0" fontId="0" fillId="0" borderId="0" xfId="0" applyAlignment="1">
      <alignment wrapText="1"/>
    </xf>
    <xf numFmtId="3" fontId="34" fillId="0" borderId="10" xfId="55" applyNumberFormat="1" applyFont="1" applyFill="1" applyBorder="1" applyAlignment="1">
      <alignment horizontal="center" vertical="center" wrapText="1"/>
    </xf>
    <xf numFmtId="0" fontId="34" fillId="0" borderId="10" xfId="55" applyFont="1" applyBorder="1" applyAlignment="1">
      <alignment horizontal="center" vertical="center" wrapText="1"/>
    </xf>
    <xf numFmtId="0" fontId="34" fillId="0" borderId="10" xfId="55" applyFont="1" applyFill="1" applyBorder="1" applyAlignment="1">
      <alignment horizontal="center" vertical="center" wrapText="1"/>
    </xf>
    <xf numFmtId="0" fontId="34" fillId="0" borderId="10" xfId="0" applyFont="1" applyFill="1" applyBorder="1" applyAlignment="1">
      <alignment horizontal="center" vertical="center" wrapText="1"/>
    </xf>
    <xf numFmtId="3" fontId="31" fillId="0" borderId="10" xfId="43" applyNumberFormat="1" applyFont="1" applyFill="1" applyBorder="1" applyAlignment="1">
      <alignment horizontal="left" vertical="center" wrapText="1"/>
    </xf>
    <xf numFmtId="165" fontId="32" fillId="0" borderId="10" xfId="43" applyNumberFormat="1" applyFont="1" applyFill="1" applyBorder="1" applyAlignment="1">
      <alignment horizontal="center" vertical="center" wrapText="1"/>
    </xf>
    <xf numFmtId="165" fontId="28" fillId="0" borderId="10" xfId="0" quotePrefix="1" applyNumberFormat="1" applyFont="1" applyFill="1" applyBorder="1" applyAlignment="1">
      <alignment horizontal="center" vertical="center" wrapText="1"/>
    </xf>
    <xf numFmtId="0" fontId="33" fillId="0" borderId="10" xfId="55" quotePrefix="1" applyFont="1" applyFill="1" applyBorder="1" applyAlignment="1">
      <alignment horizontal="center" vertical="center" wrapText="1"/>
    </xf>
    <xf numFmtId="0" fontId="34" fillId="0" borderId="10" xfId="55" quotePrefix="1" applyFont="1" applyFill="1" applyBorder="1" applyAlignment="1">
      <alignment horizontal="center" vertical="center" wrapText="1"/>
    </xf>
    <xf numFmtId="0" fontId="0" fillId="0" borderId="10" xfId="0" applyFill="1" applyBorder="1" applyAlignment="1">
      <alignment horizontal="center" vertical="center" wrapText="1"/>
    </xf>
    <xf numFmtId="0" fontId="34" fillId="0" borderId="10" xfId="61" applyFont="1" applyFill="1" applyBorder="1" applyAlignment="1">
      <alignment horizontal="center" vertical="center" wrapText="1"/>
    </xf>
    <xf numFmtId="0" fontId="0" fillId="0" borderId="0" xfId="0" applyFill="1" applyAlignment="1">
      <alignment wrapText="1"/>
    </xf>
    <xf numFmtId="0" fontId="34" fillId="0" borderId="10" xfId="0" quotePrefix="1" applyFont="1" applyFill="1" applyBorder="1" applyAlignment="1">
      <alignment horizontal="center" vertical="center" wrapText="1"/>
    </xf>
    <xf numFmtId="3" fontId="33" fillId="0" borderId="10" xfId="55" applyNumberFormat="1" applyFont="1" applyFill="1" applyBorder="1" applyAlignment="1">
      <alignment horizontal="center" vertical="center" wrapText="1"/>
    </xf>
    <xf numFmtId="0" fontId="33" fillId="0" borderId="10" xfId="55" applyFont="1" applyFill="1" applyBorder="1" applyAlignment="1">
      <alignment horizontal="center" vertical="center" wrapText="1"/>
    </xf>
    <xf numFmtId="0" fontId="28" fillId="0" borderId="10" xfId="0" applyFont="1" applyFill="1" applyBorder="1" applyAlignment="1">
      <alignment vertical="center" wrapText="1"/>
    </xf>
    <xf numFmtId="0" fontId="28" fillId="0" borderId="13" xfId="0" applyFont="1" applyBorder="1" applyAlignment="1">
      <alignment horizontal="center" vertical="center" wrapText="1"/>
    </xf>
    <xf numFmtId="0" fontId="34" fillId="0" borderId="13" xfId="55" applyFont="1" applyFill="1" applyBorder="1" applyAlignment="1">
      <alignment horizontal="center" vertical="center" wrapText="1"/>
    </xf>
    <xf numFmtId="0" fontId="29" fillId="0" borderId="10" xfId="0" applyFont="1" applyBorder="1" applyAlignment="1">
      <alignment horizontal="center" vertical="center" wrapText="1"/>
    </xf>
    <xf numFmtId="4" fontId="29" fillId="0" borderId="10" xfId="0" applyNumberFormat="1" applyFont="1" applyBorder="1" applyAlignment="1">
      <alignment horizontal="center" vertical="center" wrapText="1"/>
    </xf>
    <xf numFmtId="0" fontId="28" fillId="0" borderId="13" xfId="0" applyFont="1" applyBorder="1" applyAlignment="1">
      <alignment horizontal="left" vertical="center" wrapText="1"/>
    </xf>
    <xf numFmtId="165" fontId="28" fillId="0" borderId="13" xfId="0" applyNumberFormat="1" applyFont="1" applyBorder="1" applyAlignment="1">
      <alignment horizontal="center" vertical="center" wrapText="1"/>
    </xf>
    <xf numFmtId="0" fontId="33" fillId="0" borderId="13" xfId="55" applyFont="1" applyFill="1" applyBorder="1" applyAlignment="1">
      <alignment horizontal="center" vertical="center" wrapText="1"/>
    </xf>
    <xf numFmtId="0" fontId="32" fillId="0" borderId="0" xfId="43" applyFont="1"/>
    <xf numFmtId="0" fontId="0" fillId="0" borderId="0" xfId="0" applyBorder="1" applyAlignment="1">
      <alignment wrapText="1"/>
    </xf>
    <xf numFmtId="0" fontId="16" fillId="0" borderId="0" xfId="0" applyFont="1" applyFill="1" applyBorder="1" applyAlignment="1">
      <alignment wrapText="1"/>
    </xf>
    <xf numFmtId="0" fontId="39" fillId="0" borderId="0" xfId="55" applyFont="1" applyFill="1" applyBorder="1" applyAlignment="1">
      <alignment wrapText="1"/>
    </xf>
    <xf numFmtId="0" fontId="39" fillId="0" borderId="0" xfId="55" applyFont="1" applyBorder="1" applyAlignment="1">
      <alignment wrapText="1"/>
    </xf>
    <xf numFmtId="0" fontId="40" fillId="33" borderId="0" xfId="43" applyFont="1" applyFill="1" applyBorder="1" applyAlignment="1">
      <alignment horizontal="left" vertical="center"/>
    </xf>
    <xf numFmtId="0" fontId="40" fillId="33" borderId="0" xfId="0" applyFont="1" applyFill="1" applyAlignment="1">
      <alignment horizontal="left" vertical="center"/>
    </xf>
    <xf numFmtId="0" fontId="37" fillId="0" borderId="0" xfId="0" applyFont="1" applyFill="1" applyBorder="1" applyAlignment="1">
      <alignment wrapText="1"/>
    </xf>
    <xf numFmtId="0" fontId="40" fillId="33" borderId="0" xfId="43" applyFont="1" applyFill="1" applyAlignment="1">
      <alignment horizontal="left" vertical="center"/>
    </xf>
    <xf numFmtId="0" fontId="40" fillId="33" borderId="0" xfId="43" applyFont="1" applyFill="1" applyBorder="1" applyAlignment="1">
      <alignment horizontal="left" vertical="center" wrapText="1"/>
    </xf>
    <xf numFmtId="0" fontId="29" fillId="0" borderId="0" xfId="0" applyFont="1"/>
    <xf numFmtId="0" fontId="42" fillId="0" borderId="26" xfId="0" applyFont="1" applyBorder="1" applyAlignment="1">
      <alignment horizontal="center"/>
    </xf>
    <xf numFmtId="0" fontId="42" fillId="0" borderId="11" xfId="0" applyFont="1" applyBorder="1" applyAlignment="1">
      <alignment horizontal="center"/>
    </xf>
    <xf numFmtId="0" fontId="42" fillId="0" borderId="27" xfId="0" applyFont="1" applyBorder="1" applyAlignment="1">
      <alignment horizontal="center"/>
    </xf>
    <xf numFmtId="0" fontId="28" fillId="0" borderId="0" xfId="0" applyFont="1" applyBorder="1"/>
    <xf numFmtId="0" fontId="29" fillId="0" borderId="1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28" xfId="0" applyFont="1" applyFill="1" applyBorder="1" applyAlignment="1">
      <alignment horizontal="center" vertical="center" wrapText="1"/>
    </xf>
    <xf numFmtId="0" fontId="29" fillId="0" borderId="19" xfId="0" applyFont="1" applyBorder="1" applyAlignment="1">
      <alignment wrapText="1"/>
    </xf>
    <xf numFmtId="3" fontId="28" fillId="0" borderId="19" xfId="0" applyNumberFormat="1" applyFont="1" applyBorder="1" applyAlignment="1">
      <alignment horizontal="center" vertical="center"/>
    </xf>
    <xf numFmtId="3" fontId="28" fillId="0" borderId="12" xfId="0" applyNumberFormat="1" applyFont="1" applyBorder="1" applyAlignment="1">
      <alignment horizontal="center" vertical="center"/>
    </xf>
    <xf numFmtId="3" fontId="28" fillId="0" borderId="33" xfId="0" applyNumberFormat="1" applyFont="1" applyBorder="1" applyAlignment="1">
      <alignment horizontal="center" vertical="center"/>
    </xf>
    <xf numFmtId="0" fontId="29" fillId="0" borderId="20" xfId="0" applyFont="1" applyBorder="1"/>
    <xf numFmtId="3" fontId="28" fillId="0" borderId="20" xfId="0" applyNumberFormat="1" applyFont="1" applyBorder="1" applyAlignment="1">
      <alignment horizontal="center" vertical="center"/>
    </xf>
    <xf numFmtId="3" fontId="28" fillId="0" borderId="15" xfId="0" applyNumberFormat="1" applyFont="1" applyBorder="1" applyAlignment="1">
      <alignment horizontal="center" vertical="center"/>
    </xf>
    <xf numFmtId="3" fontId="28" fillId="0" borderId="35" xfId="0" applyNumberFormat="1" applyFont="1" applyBorder="1" applyAlignment="1">
      <alignment horizontal="center" vertical="center"/>
    </xf>
    <xf numFmtId="0" fontId="43" fillId="0" borderId="21" xfId="0" applyFont="1" applyBorder="1" applyAlignment="1">
      <alignment horizontal="right"/>
    </xf>
    <xf numFmtId="3" fontId="43" fillId="0" borderId="21" xfId="0" applyNumberFormat="1" applyFont="1" applyBorder="1"/>
    <xf numFmtId="3" fontId="43" fillId="0" borderId="24" xfId="0" applyNumberFormat="1" applyFont="1" applyBorder="1"/>
    <xf numFmtId="3" fontId="43" fillId="0" borderId="36" xfId="0" applyNumberFormat="1" applyFont="1" applyBorder="1"/>
    <xf numFmtId="0" fontId="43" fillId="0" borderId="22" xfId="0" applyFont="1" applyBorder="1" applyAlignment="1">
      <alignment horizontal="right"/>
    </xf>
    <xf numFmtId="3" fontId="43" fillId="0" borderId="22" xfId="0" applyNumberFormat="1" applyFont="1" applyBorder="1"/>
    <xf numFmtId="3" fontId="43" fillId="0" borderId="18" xfId="0" applyNumberFormat="1" applyFont="1" applyBorder="1"/>
    <xf numFmtId="3" fontId="43" fillId="0" borderId="37" xfId="0" applyNumberFormat="1" applyFont="1" applyBorder="1"/>
    <xf numFmtId="0" fontId="29" fillId="0" borderId="17" xfId="0" applyFont="1" applyBorder="1"/>
    <xf numFmtId="3" fontId="28" fillId="0" borderId="17" xfId="0" applyNumberFormat="1" applyFont="1" applyBorder="1" applyAlignment="1">
      <alignment horizontal="center" vertical="center"/>
    </xf>
    <xf numFmtId="3" fontId="28" fillId="0" borderId="25" xfId="0" applyNumberFormat="1" applyFont="1" applyBorder="1" applyAlignment="1">
      <alignment horizontal="center" vertical="center"/>
    </xf>
    <xf numFmtId="3" fontId="28" fillId="0" borderId="38" xfId="0" applyNumberFormat="1" applyFont="1" applyBorder="1" applyAlignment="1">
      <alignment horizontal="center" vertical="center"/>
    </xf>
    <xf numFmtId="3" fontId="29" fillId="0" borderId="29" xfId="0" applyNumberFormat="1" applyFont="1" applyFill="1" applyBorder="1" applyAlignment="1">
      <alignment horizontal="center" vertical="center"/>
    </xf>
    <xf numFmtId="3" fontId="29" fillId="0" borderId="30" xfId="0" applyNumberFormat="1" applyFont="1" applyFill="1" applyBorder="1" applyAlignment="1">
      <alignment horizontal="center" vertical="center"/>
    </xf>
    <xf numFmtId="3" fontId="43" fillId="0" borderId="30" xfId="0" applyNumberFormat="1" applyFont="1" applyFill="1" applyBorder="1"/>
    <xf numFmtId="3" fontId="29" fillId="0" borderId="31" xfId="0" applyNumberFormat="1" applyFont="1" applyFill="1" applyBorder="1" applyAlignment="1">
      <alignment horizontal="center" vertical="center"/>
    </xf>
    <xf numFmtId="0" fontId="0" fillId="0" borderId="0" xfId="0" applyBorder="1" applyAlignment="1">
      <alignment vertical="top" wrapText="1"/>
    </xf>
  </cellXfs>
  <cellStyles count="6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1 2" xfId="49"/>
    <cellStyle name="60% - Accent2" xfId="25" builtinId="36" customBuiltin="1"/>
    <cellStyle name="60% - Accent2 2" xfId="50"/>
    <cellStyle name="60% - Accent3" xfId="29" builtinId="40" customBuiltin="1"/>
    <cellStyle name="60% - Accent3 2" xfId="51"/>
    <cellStyle name="60% - Accent4" xfId="33" builtinId="44" customBuiltin="1"/>
    <cellStyle name="60% - Accent4 2" xfId="52"/>
    <cellStyle name="60% - Accent5" xfId="37" builtinId="48" customBuiltin="1"/>
    <cellStyle name="60% - Accent5 2" xfId="53"/>
    <cellStyle name="60% - Accent6" xfId="41" builtinId="52" customBuiltin="1"/>
    <cellStyle name="60% - Accent6 2" xfId="54"/>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4"/>
    <cellStyle name="Comma 2 2" xfId="62"/>
    <cellStyle name="Comma 3" xfId="46"/>
    <cellStyle name="Comma 3 2" xfId="64"/>
    <cellStyle name="E_TableCell1" xfId="61"/>
    <cellStyle name="Excel Built-in Normal" xfId="5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55" builtinId="8"/>
    <cellStyle name="Hyperlink 2" xfId="47"/>
    <cellStyle name="Hyperlink 3" xfId="56"/>
    <cellStyle name="Hyperlink 4" xfId="60"/>
    <cellStyle name="Input" xfId="9" builtinId="20" customBuiltin="1"/>
    <cellStyle name="Linked Cell" xfId="12" builtinId="24" customBuiltin="1"/>
    <cellStyle name="Neutral" xfId="8" builtinId="28" customBuiltin="1"/>
    <cellStyle name="Neutral 2" xfId="48"/>
    <cellStyle name="Normal" xfId="0" builtinId="0"/>
    <cellStyle name="Normal 2" xfId="42"/>
    <cellStyle name="Normal 3" xfId="43"/>
    <cellStyle name="Normal 4" xfId="45"/>
    <cellStyle name="Normal 4 2" xfId="63"/>
    <cellStyle name="Normal 5" xfId="59"/>
    <cellStyle name="Note" xfId="15" builtinId="10" customBuiltin="1"/>
    <cellStyle name="Output" xfId="10" builtinId="21" customBuiltin="1"/>
    <cellStyle name="Percent 2" xfId="65"/>
    <cellStyle name="Standard 2" xfId="58"/>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7E6C95"/>
      <color rgb="FFFFDEA8"/>
      <color rgb="FFFFAD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di.org/publications/10930-monitoring-europes-fossil-fuel-subsidies-france" TargetMode="External"/><Relationship Id="rId1" Type="http://schemas.openxmlformats.org/officeDocument/2006/relationships/hyperlink" Target="https://www.odi.org/publications/10939-phase-out-2020-monitoring-europes-fossil-fuel-subsidi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hyperlink" Target="https://www.performance-publique.budget.gouv.fr/sites/performance_publique/files/farandole/ressources/2017/pap/pdf/VMT2-2017.pdf" TargetMode="External"/><Relationship Id="rId18" Type="http://schemas.openxmlformats.org/officeDocument/2006/relationships/hyperlink" Target="https://www.performance-publique.budget.gouv.fr/sites/performance_publique/files/farandole/ressources/2017/pap/pdf/VMT2-2017.pdf" TargetMode="External"/><Relationship Id="rId26" Type="http://schemas.openxmlformats.org/officeDocument/2006/relationships/hyperlink" Target="http://www.oecd-ilibrary.org/energy/data/iea-energy-technology-r-d-statistics_enetech-data-en" TargetMode="External"/><Relationship Id="rId39" Type="http://schemas.openxmlformats.org/officeDocument/2006/relationships/hyperlink" Target="https://www.performance-publique.budget.gouv.fr/sites/performance_publique/files/farandole/ressources/2017/pap/pdf/VMT2-2017.pdf" TargetMode="External"/><Relationship Id="rId21" Type="http://schemas.openxmlformats.org/officeDocument/2006/relationships/hyperlink" Target="https://www.performance-publique.budget.gouv.fr/sites/performance_publique/files/farandole/ressources/2017/pap/pdf/VMT2-2017.pdf" TargetMode="External"/><Relationship Id="rId34" Type="http://schemas.openxmlformats.org/officeDocument/2006/relationships/hyperlink" Target="https://www.performance-publique.budget.gouv.fr/sites/performance_publique/files/farandole/ressources/2017/pap/pdf/VMT2-2017.pdf" TargetMode="External"/><Relationship Id="rId42" Type="http://schemas.openxmlformats.org/officeDocument/2006/relationships/hyperlink" Target="https://www.performance-publique.budget.gouv.fr/sites/performance_publique/files/farandole/ressources/2017/pap/pdf/VMT2-2017.pdf" TargetMode="External"/><Relationship Id="rId47" Type="http://schemas.openxmlformats.org/officeDocument/2006/relationships/hyperlink" Target="https://www.performance-publique.budget.gouv.fr/sites/performance_publique/files/farandole/ressources/2017/pap/pdf/VMT2-2017.pdf" TargetMode="External"/><Relationship Id="rId50" Type="http://schemas.openxmlformats.org/officeDocument/2006/relationships/hyperlink" Target="https://www.performance-publique.budget.gouv.fr/sites/performance_publique/files/farandole/ressources/2017/pap/pdf/VMT2-2017.pdf" TargetMode="External"/><Relationship Id="rId55" Type="http://schemas.openxmlformats.org/officeDocument/2006/relationships/hyperlink" Target="https://www.performance-publique.budget.gouv.fr/sites/performance_publique/files/farandole/ressources/2017/pap/pdf/VMT2-2017.pdf" TargetMode="External"/><Relationship Id="rId63" Type="http://schemas.openxmlformats.org/officeDocument/2006/relationships/hyperlink" Target="http://www.oecd.org/site/tadffss/data/" TargetMode="External"/><Relationship Id="rId68" Type="http://schemas.openxmlformats.org/officeDocument/2006/relationships/hyperlink" Target="http://www.oecd.org/site/tadffss/data/" TargetMode="External"/><Relationship Id="rId76" Type="http://schemas.openxmlformats.org/officeDocument/2006/relationships/hyperlink" Target="http://www.oecd.org/site/tadffss/data/" TargetMode="External"/><Relationship Id="rId84" Type="http://schemas.openxmlformats.org/officeDocument/2006/relationships/hyperlink" Target="https://www.performance-publique.budget.gouv.fr/sites/performance_publique/files/farandole/ressources/2017/pap/pdf/VMT2-2017.pdf" TargetMode="External"/><Relationship Id="rId89" Type="http://schemas.openxmlformats.org/officeDocument/2006/relationships/hyperlink" Target="https://www.ccomptes.fr/sites/default/files/EzPublish/20161108-efficience-depenses-fiscales-developpement-durable.pdf" TargetMode="External"/><Relationship Id="rId7" Type="http://schemas.openxmlformats.org/officeDocument/2006/relationships/hyperlink" Target="https://www.performance-publique.budget.gouv.fr/sites/performance_publique/files/farandole/ressources/2017/pap/pdf/VMT2-2017.pdf" TargetMode="External"/><Relationship Id="rId71" Type="http://schemas.openxmlformats.org/officeDocument/2006/relationships/hyperlink" Target="http://www.oecd.org/site/tadffss/data/" TargetMode="External"/><Relationship Id="rId92" Type="http://schemas.openxmlformats.org/officeDocument/2006/relationships/printerSettings" Target="../printerSettings/printerSettings3.bin"/><Relationship Id="rId2" Type="http://schemas.openxmlformats.org/officeDocument/2006/relationships/hyperlink" Target="http://www.developpement-durable.gouv.fr/sites/default/files/Th%C3%A9ma%20-%20Fiscalit%C3%A9%20environnementale%20-%20Un%20%C3%A9tat%20des%20lieux.pdf" TargetMode="External"/><Relationship Id="rId16" Type="http://schemas.openxmlformats.org/officeDocument/2006/relationships/hyperlink" Target="https://www.performance-publique.budget.gouv.fr/sites/performance_publique/files/farandole/ressources/2017/pap/pdf/VMT2-2017.pdf" TargetMode="External"/><Relationship Id="rId29" Type="http://schemas.openxmlformats.org/officeDocument/2006/relationships/hyperlink" Target="http://www.oecd-ilibrary.org/energy/data/iea-energy-technology-r-d-statistics_enetech-data-en" TargetMode="External"/><Relationship Id="rId11" Type="http://schemas.openxmlformats.org/officeDocument/2006/relationships/hyperlink" Target="https://www.performance-publique.budget.gouv.fr/sites/performance_publique/files/farandole/ressources/2017/pap/pdf/VMT2-2017.pdf" TargetMode="External"/><Relationship Id="rId24" Type="http://schemas.openxmlformats.org/officeDocument/2006/relationships/hyperlink" Target="http://www.oecd-ilibrary.org/energy/data/iea-energy-technology-r-d-statistics_enetech-data-en" TargetMode="External"/><Relationship Id="rId32" Type="http://schemas.openxmlformats.org/officeDocument/2006/relationships/hyperlink" Target="http://bilan-electrique-2016.rte-france.com/flexibilite/55-mecanisme-de-capacite/" TargetMode="External"/><Relationship Id="rId37" Type="http://schemas.openxmlformats.org/officeDocument/2006/relationships/hyperlink" Target="https://www.performance-publique.budget.gouv.fr/sites/performance_publique/files/farandole/ressources/2017/pap/pdf/VMT2-2017.pdf" TargetMode="External"/><Relationship Id="rId40" Type="http://schemas.openxmlformats.org/officeDocument/2006/relationships/hyperlink" Target="https://www.performance-publique.budget.gouv.fr/sites/performance_publique/files/farandole/ressources/2017/pap/pdf/VMT2-2017.pdf" TargetMode="External"/><Relationship Id="rId45" Type="http://schemas.openxmlformats.org/officeDocument/2006/relationships/hyperlink" Target="https://www.performance-publique.budget.gouv.fr/sites/performance_publique/files/farandole/ressources/2017/pap/pdf/VMT2-2017.pdf" TargetMode="External"/><Relationship Id="rId53" Type="http://schemas.openxmlformats.org/officeDocument/2006/relationships/hyperlink" Target="https://www.performance-publique.budget.gouv.fr/sites/performance_publique/files/farandole/ressources/2017/pap/pdf/VMT2-2017.pdf" TargetMode="External"/><Relationship Id="rId58" Type="http://schemas.openxmlformats.org/officeDocument/2006/relationships/hyperlink" Target="https://www.performance-publique.budget.gouv.fr/sites/performance_publique/files/farandole/ressources/2017/pap/pdf/VMT2-2017.pdf" TargetMode="External"/><Relationship Id="rId66" Type="http://schemas.openxmlformats.org/officeDocument/2006/relationships/hyperlink" Target="http://www.oecd.org/site/tadffss/data/" TargetMode="External"/><Relationship Id="rId74" Type="http://schemas.openxmlformats.org/officeDocument/2006/relationships/hyperlink" Target="http://www.oecd.org/site/tadffss/data/" TargetMode="External"/><Relationship Id="rId79" Type="http://schemas.openxmlformats.org/officeDocument/2006/relationships/hyperlink" Target="http://www.oecd.org/site/tadffss/data/" TargetMode="External"/><Relationship Id="rId87" Type="http://schemas.openxmlformats.org/officeDocument/2006/relationships/hyperlink" Target="https://www.ccomptes.fr/sites/default/files/EzPublish/20161108-efficience-depenses-fiscales-developpement-durable.pdf" TargetMode="External"/><Relationship Id="rId5" Type="http://schemas.openxmlformats.org/officeDocument/2006/relationships/hyperlink" Target="http://www.developpement-durable.gouv.fr/sites/default/files/Th%C3%A9ma%20-%20Fiscalit%C3%A9%20environnementale%20-%20Un%20%C3%A9tat%20des%20lieux.pdf" TargetMode="External"/><Relationship Id="rId61" Type="http://schemas.openxmlformats.org/officeDocument/2006/relationships/hyperlink" Target="http://europa.eu/rapid/press-release_IP-16-3620_en.htm" TargetMode="External"/><Relationship Id="rId82" Type="http://schemas.openxmlformats.org/officeDocument/2006/relationships/hyperlink" Target="http://www.douane.gouv.fr/articles/a10990-exoneration-reduction-et-franchise-de-la-taxe-interieure-de-consommation-tic" TargetMode="External"/><Relationship Id="rId90" Type="http://schemas.openxmlformats.org/officeDocument/2006/relationships/hyperlink" Target="https://www.ccomptes.fr/sites/default/files/EzPublish/20161108-efficience-depenses-fiscales-developpement-durable.pdf" TargetMode="External"/><Relationship Id="rId19" Type="http://schemas.openxmlformats.org/officeDocument/2006/relationships/hyperlink" Target="https://www.performance-publique.budget.gouv.fr/sites/performance_publique/files/farandole/ressources/2017/pap/pdf/VMT2-2017.pdf" TargetMode="External"/><Relationship Id="rId14" Type="http://schemas.openxmlformats.org/officeDocument/2006/relationships/hyperlink" Target="https://www.performance-publique.budget.gouv.fr/sites/performance_publique/files/farandole/ressources/2017/pap/pdf/VMT2-2017.pdf" TargetMode="External"/><Relationship Id="rId22" Type="http://schemas.openxmlformats.org/officeDocument/2006/relationships/hyperlink" Target="https://www.performance-publique.budget.gouv.fr/sites/performance_publique/files/farandole/ressources/2017/pap/pdf/VMT2-2017.pdf" TargetMode="External"/><Relationship Id="rId27" Type="http://schemas.openxmlformats.org/officeDocument/2006/relationships/hyperlink" Target="http://www.oecd-ilibrary.org/energy/data/iea-energy-technology-r-d-statistics_enetech-data-en" TargetMode="External"/><Relationship Id="rId30" Type="http://schemas.openxmlformats.org/officeDocument/2006/relationships/hyperlink" Target="http://ec.europa.eu/environment/enveco/taxation/pdf/201412ffs_final_report.pdf" TargetMode="External"/><Relationship Id="rId35" Type="http://schemas.openxmlformats.org/officeDocument/2006/relationships/hyperlink" Target="https://www.performance-publique.budget.gouv.fr/sites/performance_publique/files/farandole/ressources/2017/pap/pdf/VMT2-2017.pdf" TargetMode="External"/><Relationship Id="rId43" Type="http://schemas.openxmlformats.org/officeDocument/2006/relationships/hyperlink" Target="https://www.performance-publique.budget.gouv.fr/sites/performance_publique/files/farandole/ressources/2017/pap/pdf/VMT2-2017.pdf" TargetMode="External"/><Relationship Id="rId48" Type="http://schemas.openxmlformats.org/officeDocument/2006/relationships/hyperlink" Target="https://www.performance-publique.budget.gouv.fr/sites/performance_publique/files/farandole/ressources/2017/pap/pdf/VMT2-2017.pdf" TargetMode="External"/><Relationship Id="rId56" Type="http://schemas.openxmlformats.org/officeDocument/2006/relationships/hyperlink" Target="https://www.performance-publique.budget.gouv.fr/sites/performance_publique/files/farandole/ressources/2017/pap/pdf/VMT2-2017.pdf" TargetMode="External"/><Relationship Id="rId64" Type="http://schemas.openxmlformats.org/officeDocument/2006/relationships/hyperlink" Target="http://www.oecd.org/site/tadffss/data/" TargetMode="External"/><Relationship Id="rId69" Type="http://schemas.openxmlformats.org/officeDocument/2006/relationships/hyperlink" Target="http://www.oecd.org/site/tadffss/data/" TargetMode="External"/><Relationship Id="rId77" Type="http://schemas.openxmlformats.org/officeDocument/2006/relationships/hyperlink" Target="http://www.oecd.org/site/tadffss/data/" TargetMode="External"/><Relationship Id="rId8" Type="http://schemas.openxmlformats.org/officeDocument/2006/relationships/hyperlink" Target="https://www.performance-publique.budget.gouv.fr/sites/performance_publique/files/farandole/ressources/2017/pap/pdf/VMT2-2017.pdf" TargetMode="External"/><Relationship Id="rId51" Type="http://schemas.openxmlformats.org/officeDocument/2006/relationships/hyperlink" Target="https://www.performance-publique.budget.gouv.fr/sites/performance_publique/files/farandole/ressources/2017/pap/pdf/VMT2-2017.pdf" TargetMode="External"/><Relationship Id="rId72" Type="http://schemas.openxmlformats.org/officeDocument/2006/relationships/hyperlink" Target="http://www.oecd.org/site/tadffss/data/" TargetMode="External"/><Relationship Id="rId80" Type="http://schemas.openxmlformats.org/officeDocument/2006/relationships/hyperlink" Target="http://www.oecd.org/site/tadffss/data/" TargetMode="External"/><Relationship Id="rId85" Type="http://schemas.openxmlformats.org/officeDocument/2006/relationships/hyperlink" Target="https://www.ccomptes.fr/sites/default/files/EzPublish/20161108-efficience-depenses-fiscales-developpement-durable.pdf" TargetMode="External"/><Relationship Id="rId3" Type="http://schemas.openxmlformats.org/officeDocument/2006/relationships/hyperlink" Target="http://www.developpement-durable.gouv.fr/sites/default/files/Th%C3%A9ma%20-%20Fiscalit%C3%A9%20environnementale%20-%20Un%20%C3%A9tat%20des%20lieux.pdf" TargetMode="External"/><Relationship Id="rId12" Type="http://schemas.openxmlformats.org/officeDocument/2006/relationships/hyperlink" Target="https://www.performance-publique.budget.gouv.fr/sites/performance_publique/files/farandole/ressources/2017/pap/pdf/VMT2-2017.pdf" TargetMode="External"/><Relationship Id="rId17" Type="http://schemas.openxmlformats.org/officeDocument/2006/relationships/hyperlink" Target="https://www.performance-publique.budget.gouv.fr/sites/performance_publique/files/farandole/ressources/2017/pap/pdf/VMT2-2017.pdf" TargetMode="External"/><Relationship Id="rId25" Type="http://schemas.openxmlformats.org/officeDocument/2006/relationships/hyperlink" Target="http://www.oecd-ilibrary.org/energy/data/iea-energy-technology-r-d-statistics_enetech-data-en" TargetMode="External"/><Relationship Id="rId33" Type="http://schemas.openxmlformats.org/officeDocument/2006/relationships/hyperlink" Target="https://www.performance-publique.budget.gouv.fr/sites/performance_publique/files/farandole/ressources/2017/pap/pdf/VMT2-2017.pdf" TargetMode="External"/><Relationship Id="rId38" Type="http://schemas.openxmlformats.org/officeDocument/2006/relationships/hyperlink" Target="https://www.performance-publique.budget.gouv.fr/sites/performance_publique/files/farandole/ressources/2017/pap/pdf/VMT2-2017.pdf" TargetMode="External"/><Relationship Id="rId46" Type="http://schemas.openxmlformats.org/officeDocument/2006/relationships/hyperlink" Target="https://www.performance-publique.budget.gouv.fr/sites/performance_publique/files/farandole/ressources/2017/pap/pdf/VMT2-2017.pdf" TargetMode="External"/><Relationship Id="rId59" Type="http://schemas.openxmlformats.org/officeDocument/2006/relationships/hyperlink" Target="https://www.performance-publique.budget.gouv.fr/sites/performance_publique/files/farandole/ressources/2017/pap/pdf/VMT2-2017.pdf" TargetMode="External"/><Relationship Id="rId67" Type="http://schemas.openxmlformats.org/officeDocument/2006/relationships/hyperlink" Target="http://www.oecd.org/site/tadffss/data/" TargetMode="External"/><Relationship Id="rId20" Type="http://schemas.openxmlformats.org/officeDocument/2006/relationships/hyperlink" Target="https://www.performance-publique.budget.gouv.fr/sites/performance_publique/files/farandole/ressources/2017/pap/pdf/VMT2-2017.pdf" TargetMode="External"/><Relationship Id="rId41" Type="http://schemas.openxmlformats.org/officeDocument/2006/relationships/hyperlink" Target="https://www.performance-publique.budget.gouv.fr/sites/performance_publique/files/farandole/ressources/2017/pap/pdf/VMT2-2017.pdf" TargetMode="External"/><Relationship Id="rId54" Type="http://schemas.openxmlformats.org/officeDocument/2006/relationships/hyperlink" Target="https://www.performance-publique.budget.gouv.fr/sites/performance_publique/files/farandole/ressources/2017/pap/pdf/VMT2-2017.pdf" TargetMode="External"/><Relationship Id="rId62" Type="http://schemas.openxmlformats.org/officeDocument/2006/relationships/hyperlink" Target="http://www.oecd.org/site/tadffss/data/" TargetMode="External"/><Relationship Id="rId70" Type="http://schemas.openxmlformats.org/officeDocument/2006/relationships/hyperlink" Target="http://www.oecd.org/site/tadffss/data/" TargetMode="External"/><Relationship Id="rId75" Type="http://schemas.openxmlformats.org/officeDocument/2006/relationships/hyperlink" Target="https://www.performance-publique.budget.gouv.fr/sites/performance_publique/files/farandole/ressources/2017/pap/pdf/VMT2-2017.pdf" TargetMode="External"/><Relationship Id="rId83" Type="http://schemas.openxmlformats.org/officeDocument/2006/relationships/hyperlink" Target="https://ec.europa.eu/energy/sites/ener/files/documents/ECOFYS%202014%20Subsidies%20and%20costs%20of%20EU%20energy_11_Nov.pdf" TargetMode="External"/><Relationship Id="rId88" Type="http://schemas.openxmlformats.org/officeDocument/2006/relationships/hyperlink" Target="https://www.ccomptes.fr/sites/default/files/EzPublish/20161108-efficience-depenses-fiscales-developpement-durable.pdf" TargetMode="External"/><Relationship Id="rId91" Type="http://schemas.openxmlformats.org/officeDocument/2006/relationships/hyperlink" Target="https://www.ccomptes.fr/sites/default/files/EzPublish/20161108-efficience-depenses-fiscales-developpement-durable.pdf" TargetMode="External"/><Relationship Id="rId1" Type="http://schemas.openxmlformats.org/officeDocument/2006/relationships/hyperlink" Target="../../../../../../i_gencsu_odi_org_uk/AppData/l.worrall/AppData/AppData/Local/l_worrall_odi_org_uk/Documents/FF%20subsidies/EU%20FFS/Data/France/Peer%20review%20draft/Available%20at:%20https:/www.eea.europa.eu/data-and-maps/indicators/fuel-prices-and-taxes/assessment-6" TargetMode="External"/><Relationship Id="rId6" Type="http://schemas.openxmlformats.org/officeDocument/2006/relationships/hyperlink" Target="http://ec.europa.eu/environment/enveco/taxation/pdf/201412ffs_final_report.pdf" TargetMode="External"/><Relationship Id="rId15" Type="http://schemas.openxmlformats.org/officeDocument/2006/relationships/hyperlink" Target="https://www.performance-publique.budget.gouv.fr/sites/performance_publique/files/farandole/ressources/2017/pap/pdf/VMT2-2017.pdf" TargetMode="External"/><Relationship Id="rId23" Type="http://schemas.openxmlformats.org/officeDocument/2006/relationships/hyperlink" Target="http://www.oecd.org/site/tadffss/data/" TargetMode="External"/><Relationship Id="rId28" Type="http://schemas.openxmlformats.org/officeDocument/2006/relationships/hyperlink" Target="http://www.oecd-ilibrary.org/energy/data/iea-energy-technology-r-d-statistics_enetech-data-en" TargetMode="External"/><Relationship Id="rId36" Type="http://schemas.openxmlformats.org/officeDocument/2006/relationships/hyperlink" Target="https://www.performance-publique.budget.gouv.fr/sites/performance_publique/files/farandole/ressources/2017/pap/pdf/VMT2-2017.pdf" TargetMode="External"/><Relationship Id="rId49" Type="http://schemas.openxmlformats.org/officeDocument/2006/relationships/hyperlink" Target="https://www.performance-publique.budget.gouv.fr/sites/performance_publique/files/farandole/ressources/2017/pap/pdf/VMT2-2017.pdf" TargetMode="External"/><Relationship Id="rId57" Type="http://schemas.openxmlformats.org/officeDocument/2006/relationships/hyperlink" Target="https://www.performance-publique.budget.gouv.fr/sites/performance_publique/files/farandole/ressources/2017/pap/pdf/VMT2-2017.pdf" TargetMode="External"/><Relationship Id="rId10" Type="http://schemas.openxmlformats.org/officeDocument/2006/relationships/hyperlink" Target="https://www.performance-publique.budget.gouv.fr/sites/performance_publique/files/farandole/ressources/2017/pap/pdf/VMT2-2017.pdf" TargetMode="External"/><Relationship Id="rId31" Type="http://schemas.openxmlformats.org/officeDocument/2006/relationships/hyperlink" Target="http://www.oecd-ilibrary.org/energy/data/iea-energy-technology-r-d-statistics_enetech-data-en" TargetMode="External"/><Relationship Id="rId44" Type="http://schemas.openxmlformats.org/officeDocument/2006/relationships/hyperlink" Target="https://www.performance-publique.budget.gouv.fr/sites/performance_publique/files/farandole/ressources/2017/pap/pdf/VMT2-2017.pdf" TargetMode="External"/><Relationship Id="rId52" Type="http://schemas.openxmlformats.org/officeDocument/2006/relationships/hyperlink" Target="https://www.performance-publique.budget.gouv.fr/sites/performance_publique/files/farandole/ressources/2017/pap/pdf/VMT2-2017.pdf" TargetMode="External"/><Relationship Id="rId60" Type="http://schemas.openxmlformats.org/officeDocument/2006/relationships/hyperlink" Target="https://www.performance-publique.budget.gouv.fr/sites/performance_publique/files/farandole/ressources/2017/pap/pdf/VMT2-2017.pdf" TargetMode="External"/><Relationship Id="rId65" Type="http://schemas.openxmlformats.org/officeDocument/2006/relationships/hyperlink" Target="http://www.oecd.org/site/tadffss/data/" TargetMode="External"/><Relationship Id="rId73" Type="http://schemas.openxmlformats.org/officeDocument/2006/relationships/hyperlink" Target="http://www.oecd.org/site/tadffss/data/" TargetMode="External"/><Relationship Id="rId78" Type="http://schemas.openxmlformats.org/officeDocument/2006/relationships/hyperlink" Target="http://www.oecd.org/site/tadffss/data/" TargetMode="External"/><Relationship Id="rId81" Type="http://schemas.openxmlformats.org/officeDocument/2006/relationships/hyperlink" Target="http://www.oecd.org/site/tadffss/data/" TargetMode="External"/><Relationship Id="rId86" Type="http://schemas.openxmlformats.org/officeDocument/2006/relationships/hyperlink" Target="https://www.ccomptes.fr/sites/default/files/EzPublish/20161108-efficience-depenses-fiscales-developpement-durable.pdf" TargetMode="External"/><Relationship Id="rId4" Type="http://schemas.openxmlformats.org/officeDocument/2006/relationships/hyperlink" Target="http://www.developpement-durable.gouv.fr/sites/default/files/Th%C3%A9ma%20-%20Fiscalit%C3%A9%20environnementale%20-%20Un%20%C3%A9tat%20des%20lieux.pdf" TargetMode="External"/><Relationship Id="rId9" Type="http://schemas.openxmlformats.org/officeDocument/2006/relationships/hyperlink" Target="https://www.performance-publique.budget.gouv.fr/sites/performance_publique/files/farandole/ressources/2017/pap/pdf/VMT2-2017.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hiftthesubsidies.or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edf.fr/en/edf/fleet-upgrade" TargetMode="External"/><Relationship Id="rId13" Type="http://schemas.openxmlformats.org/officeDocument/2006/relationships/hyperlink" Target="http://www.crewechronicle.co.uk/news/local-news/edf-create-200m-gas-storage-5620961" TargetMode="External"/><Relationship Id="rId18" Type="http://schemas.openxmlformats.org/officeDocument/2006/relationships/hyperlink" Target="https://www.edf.fr/sites/default/files/contrib/groupe-edf/espaces-dedies/espace-finance-en/financial-information/publications/financial-results/2016-annual-results/pdf/fy-2016-consolidated-financial-statements-20170214.pdf" TargetMode="External"/><Relationship Id="rId26" Type="http://schemas.openxmlformats.org/officeDocument/2006/relationships/hyperlink" Target="https://www.edf.fr/sites/default/files/contrib/groupe-edf/espaces-dedies/espace-finance-en/financial-information/publications/facts-figures/f_f_2015_va.pdf" TargetMode="External"/><Relationship Id="rId3" Type="http://schemas.openxmlformats.org/officeDocument/2006/relationships/hyperlink" Target="https://www.lesechos.fr/industrie-services/energie-environnement/0212070689085-edf-en-passe-de-tourner-la-page-du-charbon-en-pologne-2086681.php" TargetMode="External"/><Relationship Id="rId21" Type="http://schemas.openxmlformats.org/officeDocument/2006/relationships/hyperlink" Target="https://www.edf.fr/sites/default/files/contrib/groupe-edf/espaces-dedies/espace-finance-en/financial-information/publications/facts-figures/f_f_2015_va.pdf" TargetMode="External"/><Relationship Id="rId34" Type="http://schemas.openxmlformats.org/officeDocument/2006/relationships/hyperlink" Target="https://www.edf.fr/sites/default/files/contrib/groupe-edf/espaces-dedies/espace-finance-en/financial-information/regulated-information/extractive-activities/2016-report-on-extractive-activities.pdf" TargetMode="External"/><Relationship Id="rId7" Type="http://schemas.openxmlformats.org/officeDocument/2006/relationships/hyperlink" Target="https://www.edf.fr/en/edf/fleet-upgrade" TargetMode="External"/><Relationship Id="rId12" Type="http://schemas.openxmlformats.org/officeDocument/2006/relationships/hyperlink" Target="https://www.edf.fr/sites/default/files/Lot%203/DUNKERQUE%20LNG/dunkerque_lng_presentation.pdf" TargetMode="External"/><Relationship Id="rId17" Type="http://schemas.openxmlformats.org/officeDocument/2006/relationships/hyperlink" Target="http://www.edison.it/sites/default/files/fact-sheet2016-ENG-3_1.pdf" TargetMode="External"/><Relationship Id="rId25" Type="http://schemas.openxmlformats.org/officeDocument/2006/relationships/hyperlink" Target="https://www.edf.fr/sites/default/files/contrib/groupe-edf/espaces-dedies/espace-finance-en/financial-information/publications/facts-figures/f_f_2015_va.pdf" TargetMode="External"/><Relationship Id="rId33" Type="http://schemas.openxmlformats.org/officeDocument/2006/relationships/hyperlink" Target="https://www.edf.fr/sites/default/files/contrib/groupe-edf/espaces-dedies/espace-finance-en/financial-information/regulated-information/extractive-activities/2016-report-on-extractive-activities.pdf" TargetMode="External"/><Relationship Id="rId2" Type="http://schemas.openxmlformats.org/officeDocument/2006/relationships/hyperlink" Target="http://poland.edf.com/about-us/strategy-and-sustainable-development/our-ambitions/investment-plans-211131.html" TargetMode="External"/><Relationship Id="rId16" Type="http://schemas.openxmlformats.org/officeDocument/2006/relationships/hyperlink" Target="http://www.edison.it/sites/default/files/fact-sheet2016-ENG-3_1.pdf" TargetMode="External"/><Relationship Id="rId20" Type="http://schemas.openxmlformats.org/officeDocument/2006/relationships/hyperlink" Target="https://www.edf.fr/sites/default/files/contrib/groupe-edf/espaces-dedies/espace-finance-en/financial-information/publications/facts-figures/f_f_2015_va.pdf" TargetMode="External"/><Relationship Id="rId29" Type="http://schemas.openxmlformats.org/officeDocument/2006/relationships/hyperlink" Target="https://www.edf.fr/sites/default/files/contrib/groupe-edf/espaces-dedies/espace-finance-en/financial-information/regulated-information/payments_governments/payments_to_governments_2015.pdf" TargetMode="External"/><Relationship Id="rId1" Type="http://schemas.openxmlformats.org/officeDocument/2006/relationships/hyperlink" Target="http://www.edison-norge.no/Exploration" TargetMode="External"/><Relationship Id="rId6" Type="http://schemas.openxmlformats.org/officeDocument/2006/relationships/hyperlink" Target="https://www.edf.fr/sites/default/files/contrib/en-en/groupe-edf/espaces-dedies/medias-data/pr/2016/cp_edf_20160617_bouchain_va.pdf" TargetMode="External"/><Relationship Id="rId11" Type="http://schemas.openxmlformats.org/officeDocument/2006/relationships/hyperlink" Target="http://conference.co2geonet.com/media/1056/european-north-american-2_giger.pdf" TargetMode="External"/><Relationship Id="rId24" Type="http://schemas.openxmlformats.org/officeDocument/2006/relationships/hyperlink" Target="https://www.edf.fr/sites/default/files/contrib/groupe-edf/espaces-dedies/espace-finance-en/financial-information/publications/facts-figures/f_f_2015_va.pdf" TargetMode="External"/><Relationship Id="rId32" Type="http://schemas.openxmlformats.org/officeDocument/2006/relationships/hyperlink" Target="https://www.edf.fr/sites/default/files/contrib/groupe-edf/espaces-dedies/espace-finance-en/financial-information/regulated-information/payments_governments/payments_to_governments_2015.pdf" TargetMode="External"/><Relationship Id="rId5" Type="http://schemas.openxmlformats.org/officeDocument/2006/relationships/hyperlink" Target="https://www.edf.fr/en/the-edf-group/industrial-provider/thermal/assets/state-of-the-art-technologies/combined-cycle-gas-turbine-power-plants-0" TargetMode="External"/><Relationship Id="rId15" Type="http://schemas.openxmlformats.org/officeDocument/2006/relationships/hyperlink" Target="http://www.hydrocarbons-technology.com/projects/algeria-sardinia-italy-gas-pipeline-galsi/" TargetMode="External"/><Relationship Id="rId23" Type="http://schemas.openxmlformats.org/officeDocument/2006/relationships/hyperlink" Target="https://www.edf.fr/sites/default/files/contrib/groupe-edf/espaces-dedies/espace-finance-en/financial-information/publications/facts-figures/f_f_2015_va.pdf" TargetMode="External"/><Relationship Id="rId28" Type="http://schemas.openxmlformats.org/officeDocument/2006/relationships/hyperlink" Target="https://www.edf.fr/sites/default/files/contrib/groupe-edf/espaces-dedies/espace-finance-en/financial-information/regulated-information/payments_governments/payments_to_governments_2015.pdf" TargetMode="External"/><Relationship Id="rId36" Type="http://schemas.openxmlformats.org/officeDocument/2006/relationships/printerSettings" Target="../printerSettings/printerSettings4.bin"/><Relationship Id="rId10" Type="http://schemas.openxmlformats.org/officeDocument/2006/relationships/hyperlink" Target="https://asia.edf.com/en/edf-in-asia/activities/thermal-activity-in-asia/fuzhou-coal-fired-power-plant" TargetMode="External"/><Relationship Id="rId19" Type="http://schemas.openxmlformats.org/officeDocument/2006/relationships/hyperlink" Target="https://www.edf.fr/sites/default/files/contrib/groupe-edf/espaces-dedies/espace-finance-en/financial-information/publications/facts-figures/f_f_2015_va.pdf" TargetMode="External"/><Relationship Id="rId31" Type="http://schemas.openxmlformats.org/officeDocument/2006/relationships/hyperlink" Target="https://www.edf.fr/sites/default/files/contrib/groupe-edf/espaces-dedies/espace-finance-en/financial-information/regulated-information/payments_governments/payments_to_governments_2015.pdf" TargetMode="External"/><Relationship Id="rId4" Type="http://schemas.openxmlformats.org/officeDocument/2006/relationships/hyperlink" Target="https://www.dalkia.fr/sites/default/files/2017-05/Dalkia%20Key%20Figures%202017.pdf" TargetMode="External"/><Relationship Id="rId9" Type="http://schemas.openxmlformats.org/officeDocument/2006/relationships/hyperlink" Target="https://www.platts.com/latest-news/electric-power/santiago/french-energy-firms-win-contracts-in-chilean-21698913" TargetMode="External"/><Relationship Id="rId14" Type="http://schemas.openxmlformats.org/officeDocument/2006/relationships/hyperlink" Target="https://www.edfenergy.com/sites/default/files/edf_energy_holdings_ltd_2014_final.pdf" TargetMode="External"/><Relationship Id="rId22" Type="http://schemas.openxmlformats.org/officeDocument/2006/relationships/hyperlink" Target="https://www.edf.fr/sites/default/files/contrib/groupe-edf/espaces-dedies/espace-finance-en/financial-information/publications/facts-figures/f_f_2015_va.pdf" TargetMode="External"/><Relationship Id="rId27" Type="http://schemas.openxmlformats.org/officeDocument/2006/relationships/hyperlink" Target="https://www.edf.fr/sites/default/files/contrib/groupe-edf/espaces-dedies/espace-finance-en/financial-information/publications/facts-figures/f_f_2015_va.pdf" TargetMode="External"/><Relationship Id="rId30" Type="http://schemas.openxmlformats.org/officeDocument/2006/relationships/hyperlink" Target="https://www.edf.fr/sites/default/files/contrib/groupe-edf/espaces-dedies/espace-finance-en/financial-information/regulated-information/payments_governments/payments_to_governments_2015.pdf" TargetMode="External"/><Relationship Id="rId35" Type="http://schemas.openxmlformats.org/officeDocument/2006/relationships/hyperlink" Target="https://www.edf.fr/sites/default/files/contrib/groupe-edf/espaces-dedies/espace-finance-en/financial-information/regulated-information/extractive-activities/2016-report-on-extractive-activiti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tabSelected="1" workbookViewId="0">
      <selection activeCell="E14" sqref="E14"/>
    </sheetView>
  </sheetViews>
  <sheetFormatPr defaultColWidth="9.1796875" defaultRowHeight="14.5" x14ac:dyDescent="0.35"/>
  <cols>
    <col min="1" max="1" width="90" customWidth="1"/>
  </cols>
  <sheetData>
    <row r="1" spans="1:1" x14ac:dyDescent="0.35">
      <c r="A1" s="56" t="s">
        <v>279</v>
      </c>
    </row>
    <row r="2" spans="1:1" s="1" customFormat="1" x14ac:dyDescent="0.35">
      <c r="A2" s="56"/>
    </row>
    <row r="3" spans="1:1" x14ac:dyDescent="0.35">
      <c r="A3" s="26"/>
    </row>
    <row r="4" spans="1:1" ht="29" x14ac:dyDescent="0.35">
      <c r="A4" s="57" t="s">
        <v>280</v>
      </c>
    </row>
    <row r="5" spans="1:1" ht="63" customHeight="1" x14ac:dyDescent="0.35">
      <c r="A5" s="94" t="s">
        <v>289</v>
      </c>
    </row>
    <row r="6" spans="1:1" ht="43.5" x14ac:dyDescent="0.35">
      <c r="A6" s="51" t="s">
        <v>281</v>
      </c>
    </row>
    <row r="7" spans="1:1" x14ac:dyDescent="0.35">
      <c r="A7" s="51"/>
    </row>
    <row r="8" spans="1:1" x14ac:dyDescent="0.35">
      <c r="A8" s="54" t="s">
        <v>275</v>
      </c>
    </row>
    <row r="9" spans="1:1" ht="29" x14ac:dyDescent="0.35">
      <c r="A9" s="53" t="s">
        <v>283</v>
      </c>
    </row>
    <row r="10" spans="1:1" x14ac:dyDescent="0.35">
      <c r="A10" s="51"/>
    </row>
    <row r="11" spans="1:1" x14ac:dyDescent="0.35">
      <c r="A11" s="52" t="s">
        <v>236</v>
      </c>
    </row>
    <row r="12" spans="1:1" s="1" customFormat="1" x14ac:dyDescent="0.35">
      <c r="A12" s="53" t="s">
        <v>276</v>
      </c>
    </row>
    <row r="13" spans="1:1" x14ac:dyDescent="0.35">
      <c r="A13" s="53" t="s">
        <v>237</v>
      </c>
    </row>
    <row r="14" spans="1:1" x14ac:dyDescent="0.35">
      <c r="A14" s="53" t="s">
        <v>232</v>
      </c>
    </row>
    <row r="15" spans="1:1" x14ac:dyDescent="0.35">
      <c r="A15" s="53" t="s">
        <v>2</v>
      </c>
    </row>
    <row r="16" spans="1:1" x14ac:dyDescent="0.35">
      <c r="A16" s="53" t="s">
        <v>77</v>
      </c>
    </row>
  </sheetData>
  <mergeCells count="1">
    <mergeCell ref="A1:A2"/>
  </mergeCells>
  <hyperlinks>
    <hyperlink ref="A13" location="'Fiscal support'!A1" display="Fiscal support"/>
    <hyperlink ref="A16" location="'SOE investment'!A1" display="SOE investment"/>
    <hyperlink ref="A14" location="'Public finance (domestic + EU)'!A1" display="Public finance (domestic and EU)"/>
    <hyperlink ref="A15" location="'Public finance (international)'!A1" display="Public finance (international)"/>
    <hyperlink ref="A12" location="Summary!A1" display="Summary"/>
    <hyperlink ref="A8" r:id="rId1"/>
    <hyperlink ref="A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workbookViewId="0">
      <selection sqref="A1:K2"/>
    </sheetView>
  </sheetViews>
  <sheetFormatPr defaultColWidth="9.1796875" defaultRowHeight="14.5" x14ac:dyDescent="0.35"/>
  <cols>
    <col min="1" max="1" width="13.7265625" customWidth="1"/>
    <col min="2" max="4" width="8.1796875" customWidth="1"/>
    <col min="5" max="5" width="8.1796875" style="1" customWidth="1"/>
    <col min="6" max="7" width="8.1796875" customWidth="1"/>
    <col min="8" max="8" width="10.6328125" customWidth="1"/>
    <col min="9" max="9" width="11" customWidth="1"/>
    <col min="10" max="10" width="8.1796875" customWidth="1"/>
    <col min="11" max="11" width="8.453125" customWidth="1"/>
    <col min="12" max="12" width="9.81640625" customWidth="1"/>
  </cols>
  <sheetData>
    <row r="1" spans="1:11" ht="15.5" customHeight="1" x14ac:dyDescent="0.35">
      <c r="A1" s="56" t="s">
        <v>282</v>
      </c>
      <c r="B1" s="56"/>
      <c r="C1" s="56"/>
      <c r="D1" s="56"/>
      <c r="E1" s="56"/>
      <c r="F1" s="56"/>
      <c r="G1" s="56"/>
      <c r="H1" s="56"/>
      <c r="I1" s="56"/>
      <c r="J1" s="56"/>
      <c r="K1" s="56"/>
    </row>
    <row r="2" spans="1:11" s="1" customFormat="1" ht="15.5" customHeight="1" x14ac:dyDescent="0.35">
      <c r="A2" s="56"/>
      <c r="B2" s="56"/>
      <c r="C2" s="56"/>
      <c r="D2" s="56"/>
      <c r="E2" s="56"/>
      <c r="F2" s="56"/>
      <c r="G2" s="56"/>
      <c r="H2" s="56"/>
      <c r="I2" s="56"/>
      <c r="J2" s="56"/>
      <c r="K2" s="56"/>
    </row>
    <row r="3" spans="1:11" ht="15" thickBot="1" x14ac:dyDescent="0.4">
      <c r="J3" s="19"/>
    </row>
    <row r="4" spans="1:11" ht="15" thickBot="1" x14ac:dyDescent="0.4">
      <c r="A4" s="60"/>
      <c r="B4" s="61" t="s">
        <v>7</v>
      </c>
      <c r="C4" s="62"/>
      <c r="D4" s="62"/>
      <c r="E4" s="63"/>
      <c r="F4" s="61" t="s">
        <v>8</v>
      </c>
      <c r="G4" s="62"/>
      <c r="H4" s="62"/>
      <c r="I4" s="62"/>
      <c r="J4" s="63"/>
      <c r="K4" s="64"/>
    </row>
    <row r="5" spans="1:11" ht="52" x14ac:dyDescent="0.35">
      <c r="A5" s="65" t="s">
        <v>274</v>
      </c>
      <c r="B5" s="65" t="s">
        <v>227</v>
      </c>
      <c r="C5" s="66" t="s">
        <v>6</v>
      </c>
      <c r="D5" s="66" t="s">
        <v>17</v>
      </c>
      <c r="E5" s="67" t="s">
        <v>255</v>
      </c>
      <c r="F5" s="65" t="s">
        <v>24</v>
      </c>
      <c r="G5" s="66" t="s">
        <v>43</v>
      </c>
      <c r="H5" s="66" t="s">
        <v>31</v>
      </c>
      <c r="I5" s="66" t="s">
        <v>71</v>
      </c>
      <c r="J5" s="68" t="s">
        <v>255</v>
      </c>
      <c r="K5" s="69" t="s">
        <v>18</v>
      </c>
    </row>
    <row r="6" spans="1:11" ht="91.5" x14ac:dyDescent="0.35">
      <c r="A6" s="70" t="s">
        <v>278</v>
      </c>
      <c r="B6" s="71" t="s">
        <v>29</v>
      </c>
      <c r="C6" s="72">
        <v>355.61999951041668</v>
      </c>
      <c r="D6" s="72" t="s">
        <v>29</v>
      </c>
      <c r="E6" s="73">
        <v>70</v>
      </c>
      <c r="F6" s="71">
        <v>7147.9871306666664</v>
      </c>
      <c r="G6" s="72">
        <v>2073.3866666666668</v>
      </c>
      <c r="H6" s="72">
        <v>95.5</v>
      </c>
      <c r="I6" s="72">
        <v>123.33333333333333</v>
      </c>
      <c r="J6" s="73">
        <v>952.96820000000002</v>
      </c>
      <c r="K6" s="90">
        <f>SUM(B6:J6)</f>
        <v>10818.795330177083</v>
      </c>
    </row>
    <row r="7" spans="1:11" x14ac:dyDescent="0.35">
      <c r="A7" s="74" t="s">
        <v>205</v>
      </c>
      <c r="B7" s="75">
        <f>SUM(B8:B9)</f>
        <v>0</v>
      </c>
      <c r="C7" s="76">
        <v>257.92690147999997</v>
      </c>
      <c r="D7" s="76">
        <v>52.510873315361003</v>
      </c>
      <c r="E7" s="77">
        <v>0</v>
      </c>
      <c r="F7" s="75">
        <f>SUM(F8:F9)</f>
        <v>0</v>
      </c>
      <c r="G7" s="76">
        <f>SUM(G8:G9)</f>
        <v>0</v>
      </c>
      <c r="H7" s="76">
        <f>SUM(H8:H9)</f>
        <v>0</v>
      </c>
      <c r="I7" s="76">
        <f>SUM(I8:I9)</f>
        <v>0</v>
      </c>
      <c r="J7" s="77">
        <v>0</v>
      </c>
      <c r="K7" s="91">
        <f>SUM(B7:J7)</f>
        <v>310.43777479536095</v>
      </c>
    </row>
    <row r="8" spans="1:11" x14ac:dyDescent="0.35">
      <c r="A8" s="78" t="s">
        <v>226</v>
      </c>
      <c r="B8" s="79">
        <v>0</v>
      </c>
      <c r="C8" s="80">
        <v>0</v>
      </c>
      <c r="D8" s="80">
        <v>0</v>
      </c>
      <c r="E8" s="81">
        <v>0</v>
      </c>
      <c r="F8" s="79">
        <v>0</v>
      </c>
      <c r="G8" s="80">
        <v>0</v>
      </c>
      <c r="H8" s="80">
        <v>0</v>
      </c>
      <c r="I8" s="80">
        <v>0</v>
      </c>
      <c r="J8" s="81">
        <v>0</v>
      </c>
      <c r="K8" s="92">
        <f>SUM(B8:J8)</f>
        <v>0</v>
      </c>
    </row>
    <row r="9" spans="1:11" x14ac:dyDescent="0.35">
      <c r="A9" s="82" t="s">
        <v>206</v>
      </c>
      <c r="B9" s="83">
        <v>0</v>
      </c>
      <c r="C9" s="84">
        <v>257.92690147999997</v>
      </c>
      <c r="D9" s="84">
        <v>52.510873315361003</v>
      </c>
      <c r="E9" s="85">
        <v>0</v>
      </c>
      <c r="F9" s="83">
        <v>0</v>
      </c>
      <c r="G9" s="84">
        <v>0</v>
      </c>
      <c r="H9" s="84">
        <v>0</v>
      </c>
      <c r="I9" s="84">
        <v>0</v>
      </c>
      <c r="J9" s="85">
        <v>0</v>
      </c>
      <c r="K9" s="92">
        <f>SUM(B9:J9)</f>
        <v>310.43777479536095</v>
      </c>
    </row>
    <row r="10" spans="1:11" ht="15" thickBot="1" x14ac:dyDescent="0.4">
      <c r="A10" s="86" t="s">
        <v>207</v>
      </c>
      <c r="B10" s="87">
        <v>19.917241379310344</v>
      </c>
      <c r="C10" s="88">
        <v>400.78500000000008</v>
      </c>
      <c r="D10" s="88">
        <v>641.86000000000013</v>
      </c>
      <c r="E10" s="89" t="s">
        <v>29</v>
      </c>
      <c r="F10" s="87">
        <v>0</v>
      </c>
      <c r="G10" s="88">
        <v>0</v>
      </c>
      <c r="H10" s="88">
        <v>0</v>
      </c>
      <c r="I10" s="88">
        <v>0</v>
      </c>
      <c r="J10" s="89">
        <v>0</v>
      </c>
      <c r="K10" s="93">
        <f>SUM(B10:J10)</f>
        <v>1062.5622413793105</v>
      </c>
    </row>
    <row r="12" spans="1:11" x14ac:dyDescent="0.35">
      <c r="A12" s="19"/>
      <c r="B12" s="21"/>
      <c r="C12" s="19"/>
    </row>
    <row r="13" spans="1:11" x14ac:dyDescent="0.35">
      <c r="E13"/>
    </row>
  </sheetData>
  <mergeCells count="3">
    <mergeCell ref="B4:E4"/>
    <mergeCell ref="F4:J4"/>
    <mergeCell ref="A1:K2"/>
  </mergeCells>
  <pageMargins left="0.7" right="0.7" top="0.75" bottom="0.75" header="0.3" footer="0.3"/>
  <pageSetup paperSize="9" orientation="portrait" r:id="rId1"/>
  <ignoredErrors>
    <ignoredError sqref="F7:I7 B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zoomScaleNormal="100" workbookViewId="0">
      <selection sqref="A1:P2"/>
    </sheetView>
  </sheetViews>
  <sheetFormatPr defaultColWidth="8.7265625" defaultRowHeight="14.5" x14ac:dyDescent="0.35"/>
  <cols>
    <col min="1" max="1" width="32.26953125" style="26" customWidth="1"/>
    <col min="2" max="3" width="10.54296875" style="26" customWidth="1"/>
    <col min="4" max="4" width="11.90625" style="26" customWidth="1"/>
    <col min="5" max="5" width="12.1796875" style="26" customWidth="1"/>
    <col min="6" max="6" width="11.453125" style="26" customWidth="1"/>
    <col min="7" max="7" width="10.90625" style="26" customWidth="1"/>
    <col min="8" max="15" width="10.54296875" style="26" customWidth="1"/>
    <col min="16" max="16" width="46.7265625" style="26" customWidth="1"/>
    <col min="17" max="16384" width="8.7265625" style="26"/>
  </cols>
  <sheetData>
    <row r="1" spans="1:16" ht="15.5" customHeight="1" x14ac:dyDescent="0.35">
      <c r="A1" s="55" t="s">
        <v>284</v>
      </c>
      <c r="B1" s="55"/>
      <c r="C1" s="55"/>
      <c r="D1" s="55"/>
      <c r="E1" s="55"/>
      <c r="F1" s="55"/>
      <c r="G1" s="55"/>
      <c r="H1" s="55"/>
      <c r="I1" s="55"/>
      <c r="J1" s="55"/>
      <c r="K1" s="55"/>
      <c r="L1" s="55"/>
      <c r="M1" s="55"/>
      <c r="N1" s="55"/>
      <c r="O1" s="55"/>
      <c r="P1" s="55"/>
    </row>
    <row r="2" spans="1:16" ht="15.5" customHeight="1" x14ac:dyDescent="0.35">
      <c r="A2" s="55"/>
      <c r="B2" s="55"/>
      <c r="C2" s="55"/>
      <c r="D2" s="55"/>
      <c r="E2" s="55"/>
      <c r="F2" s="55"/>
      <c r="G2" s="55"/>
      <c r="H2" s="55"/>
      <c r="I2" s="55"/>
      <c r="J2" s="55"/>
      <c r="K2" s="55"/>
      <c r="L2" s="55"/>
      <c r="M2" s="55"/>
      <c r="N2" s="55"/>
      <c r="O2" s="55"/>
      <c r="P2" s="55"/>
    </row>
    <row r="4" spans="1:16" ht="91" x14ac:dyDescent="0.35">
      <c r="A4" s="12" t="s">
        <v>12</v>
      </c>
      <c r="B4" s="45" t="s">
        <v>13</v>
      </c>
      <c r="C4" s="45" t="s">
        <v>10</v>
      </c>
      <c r="D4" s="45" t="s">
        <v>11</v>
      </c>
      <c r="E4" s="45" t="s">
        <v>0</v>
      </c>
      <c r="F4" s="45" t="s">
        <v>277</v>
      </c>
      <c r="G4" s="45" t="s">
        <v>14</v>
      </c>
      <c r="H4" s="45" t="s">
        <v>15</v>
      </c>
      <c r="I4" s="45" t="s">
        <v>16</v>
      </c>
      <c r="J4" s="45" t="s">
        <v>19</v>
      </c>
      <c r="K4" s="45" t="s">
        <v>28</v>
      </c>
      <c r="L4" s="46" t="s">
        <v>27</v>
      </c>
      <c r="M4" s="45" t="s">
        <v>174</v>
      </c>
      <c r="N4" s="45" t="s">
        <v>175</v>
      </c>
      <c r="O4" s="45" t="s">
        <v>176</v>
      </c>
      <c r="P4" s="12" t="s">
        <v>186</v>
      </c>
    </row>
    <row r="5" spans="1:16" ht="65" x14ac:dyDescent="0.35">
      <c r="A5" s="31" t="s">
        <v>172</v>
      </c>
      <c r="B5" s="2" t="s">
        <v>97</v>
      </c>
      <c r="C5" s="2" t="s">
        <v>34</v>
      </c>
      <c r="D5" s="14" t="s">
        <v>4</v>
      </c>
      <c r="E5" s="2" t="s">
        <v>171</v>
      </c>
      <c r="F5" s="20" t="s">
        <v>23</v>
      </c>
      <c r="G5" s="2"/>
      <c r="H5" s="32">
        <f>3120000/1000000</f>
        <v>3.12</v>
      </c>
      <c r="I5" s="32" t="s">
        <v>29</v>
      </c>
      <c r="J5" s="15" t="s">
        <v>29</v>
      </c>
      <c r="K5" s="15">
        <f>AVERAGE(H5:J5)</f>
        <v>3.12</v>
      </c>
      <c r="L5" s="15">
        <f>K5</f>
        <v>3.12</v>
      </c>
      <c r="M5" s="40" t="s">
        <v>235</v>
      </c>
      <c r="N5" s="40"/>
      <c r="O5" s="40"/>
      <c r="P5" s="27"/>
    </row>
    <row r="6" spans="1:16" ht="65" x14ac:dyDescent="0.35">
      <c r="A6" s="5" t="s">
        <v>99</v>
      </c>
      <c r="B6" s="2" t="s">
        <v>178</v>
      </c>
      <c r="C6" s="2" t="s">
        <v>34</v>
      </c>
      <c r="D6" s="2" t="s">
        <v>32</v>
      </c>
      <c r="E6" s="2" t="s">
        <v>7</v>
      </c>
      <c r="F6" s="20" t="s">
        <v>23</v>
      </c>
      <c r="G6" s="2"/>
      <c r="H6" s="33" t="s">
        <v>29</v>
      </c>
      <c r="I6" s="33" t="s">
        <v>29</v>
      </c>
      <c r="J6" s="33" t="s">
        <v>29</v>
      </c>
      <c r="K6" s="33" t="s">
        <v>29</v>
      </c>
      <c r="L6" s="33" t="s">
        <v>29</v>
      </c>
      <c r="M6" s="34" t="s">
        <v>33</v>
      </c>
      <c r="N6" s="34"/>
      <c r="O6" s="34"/>
      <c r="P6" s="35"/>
    </row>
    <row r="7" spans="1:16" ht="26" x14ac:dyDescent="0.35">
      <c r="A7" s="5" t="s">
        <v>98</v>
      </c>
      <c r="B7" s="2" t="s">
        <v>178</v>
      </c>
      <c r="C7" s="2" t="s">
        <v>34</v>
      </c>
      <c r="D7" s="2" t="s">
        <v>32</v>
      </c>
      <c r="E7" s="2" t="s">
        <v>7</v>
      </c>
      <c r="F7" s="2" t="s">
        <v>70</v>
      </c>
      <c r="G7" s="2"/>
      <c r="H7" s="33" t="s">
        <v>29</v>
      </c>
      <c r="I7" s="33" t="s">
        <v>29</v>
      </c>
      <c r="J7" s="33" t="s">
        <v>29</v>
      </c>
      <c r="K7" s="33" t="s">
        <v>29</v>
      </c>
      <c r="L7" s="33" t="s">
        <v>29</v>
      </c>
      <c r="M7" s="34" t="s">
        <v>33</v>
      </c>
      <c r="N7" s="34"/>
      <c r="O7" s="34"/>
      <c r="P7" s="35"/>
    </row>
    <row r="8" spans="1:16" ht="26" x14ac:dyDescent="0.35">
      <c r="A8" s="5" t="s">
        <v>100</v>
      </c>
      <c r="B8" s="2" t="s">
        <v>178</v>
      </c>
      <c r="C8" s="2" t="s">
        <v>34</v>
      </c>
      <c r="D8" s="2" t="s">
        <v>32</v>
      </c>
      <c r="E8" s="2" t="s">
        <v>7</v>
      </c>
      <c r="F8" s="2" t="s">
        <v>23</v>
      </c>
      <c r="G8" s="2"/>
      <c r="H8" s="33" t="s">
        <v>29</v>
      </c>
      <c r="I8" s="33" t="s">
        <v>29</v>
      </c>
      <c r="J8" s="33" t="s">
        <v>29</v>
      </c>
      <c r="K8" s="33" t="s">
        <v>29</v>
      </c>
      <c r="L8" s="33" t="s">
        <v>29</v>
      </c>
      <c r="M8" s="34" t="s">
        <v>33</v>
      </c>
      <c r="N8" s="34"/>
      <c r="O8" s="34"/>
      <c r="P8" s="35" t="s">
        <v>239</v>
      </c>
    </row>
    <row r="9" spans="1:16" ht="39" x14ac:dyDescent="0.35">
      <c r="A9" s="5" t="s">
        <v>101</v>
      </c>
      <c r="B9" s="2" t="s">
        <v>178</v>
      </c>
      <c r="C9" s="2" t="s">
        <v>34</v>
      </c>
      <c r="D9" s="2" t="s">
        <v>5</v>
      </c>
      <c r="E9" s="2" t="s">
        <v>7</v>
      </c>
      <c r="F9" s="20" t="s">
        <v>23</v>
      </c>
      <c r="G9" s="22"/>
      <c r="H9" s="33" t="s">
        <v>29</v>
      </c>
      <c r="I9" s="33" t="s">
        <v>29</v>
      </c>
      <c r="J9" s="33" t="s">
        <v>29</v>
      </c>
      <c r="K9" s="33" t="s">
        <v>29</v>
      </c>
      <c r="L9" s="33" t="s">
        <v>29</v>
      </c>
      <c r="M9" s="34" t="s">
        <v>33</v>
      </c>
      <c r="N9" s="34"/>
      <c r="O9" s="34"/>
      <c r="P9" s="35" t="s">
        <v>238</v>
      </c>
    </row>
    <row r="10" spans="1:16" ht="26" x14ac:dyDescent="0.35">
      <c r="A10" s="5" t="s">
        <v>102</v>
      </c>
      <c r="B10" s="2" t="s">
        <v>178</v>
      </c>
      <c r="C10" s="2" t="s">
        <v>34</v>
      </c>
      <c r="D10" s="2" t="s">
        <v>5</v>
      </c>
      <c r="E10" s="2" t="s">
        <v>7</v>
      </c>
      <c r="F10" s="2" t="s">
        <v>70</v>
      </c>
      <c r="G10" s="22"/>
      <c r="H10" s="33" t="s">
        <v>29</v>
      </c>
      <c r="I10" s="33" t="s">
        <v>29</v>
      </c>
      <c r="J10" s="33" t="s">
        <v>29</v>
      </c>
      <c r="K10" s="33" t="s">
        <v>29</v>
      </c>
      <c r="L10" s="33" t="s">
        <v>29</v>
      </c>
      <c r="M10" s="34" t="s">
        <v>33</v>
      </c>
      <c r="N10" s="34"/>
      <c r="O10" s="34"/>
      <c r="P10" s="35"/>
    </row>
    <row r="11" spans="1:16" ht="26" x14ac:dyDescent="0.35">
      <c r="A11" s="5" t="s">
        <v>177</v>
      </c>
      <c r="B11" s="2" t="s">
        <v>178</v>
      </c>
      <c r="C11" s="2" t="s">
        <v>34</v>
      </c>
      <c r="D11" s="2" t="s">
        <v>5</v>
      </c>
      <c r="E11" s="2" t="s">
        <v>7</v>
      </c>
      <c r="F11" s="2" t="s">
        <v>23</v>
      </c>
      <c r="G11" s="2"/>
      <c r="H11" s="33" t="s">
        <v>29</v>
      </c>
      <c r="I11" s="33" t="s">
        <v>29</v>
      </c>
      <c r="J11" s="33" t="s">
        <v>29</v>
      </c>
      <c r="K11" s="33" t="s">
        <v>29</v>
      </c>
      <c r="L11" s="33" t="s">
        <v>29</v>
      </c>
      <c r="M11" s="34" t="s">
        <v>33</v>
      </c>
      <c r="N11" s="34"/>
      <c r="O11" s="34"/>
      <c r="P11" s="35" t="s">
        <v>239</v>
      </c>
    </row>
    <row r="12" spans="1:16" ht="39" x14ac:dyDescent="0.35">
      <c r="A12" s="5" t="s">
        <v>103</v>
      </c>
      <c r="B12" s="2" t="s">
        <v>178</v>
      </c>
      <c r="C12" s="2" t="s">
        <v>34</v>
      </c>
      <c r="D12" s="2" t="s">
        <v>91</v>
      </c>
      <c r="E12" s="2" t="s">
        <v>171</v>
      </c>
      <c r="F12" s="2" t="s">
        <v>70</v>
      </c>
      <c r="G12" s="22"/>
      <c r="H12" s="33" t="s">
        <v>29</v>
      </c>
      <c r="I12" s="33" t="s">
        <v>29</v>
      </c>
      <c r="J12" s="33" t="s">
        <v>29</v>
      </c>
      <c r="K12" s="33" t="s">
        <v>29</v>
      </c>
      <c r="L12" s="33" t="s">
        <v>29</v>
      </c>
      <c r="M12" s="34" t="s">
        <v>33</v>
      </c>
      <c r="N12" s="34"/>
      <c r="O12" s="34"/>
      <c r="P12" s="35"/>
    </row>
    <row r="13" spans="1:16" ht="26" x14ac:dyDescent="0.35">
      <c r="A13" s="5" t="s">
        <v>104</v>
      </c>
      <c r="B13" s="2" t="s">
        <v>178</v>
      </c>
      <c r="C13" s="2" t="s">
        <v>34</v>
      </c>
      <c r="D13" s="2" t="s">
        <v>91</v>
      </c>
      <c r="E13" s="2" t="s">
        <v>23</v>
      </c>
      <c r="F13" s="2" t="s">
        <v>7</v>
      </c>
      <c r="G13" s="2"/>
      <c r="H13" s="33" t="s">
        <v>29</v>
      </c>
      <c r="I13" s="33" t="s">
        <v>29</v>
      </c>
      <c r="J13" s="33" t="s">
        <v>29</v>
      </c>
      <c r="K13" s="33" t="s">
        <v>29</v>
      </c>
      <c r="L13" s="33" t="s">
        <v>29</v>
      </c>
      <c r="M13" s="34" t="s">
        <v>33</v>
      </c>
      <c r="N13" s="34"/>
      <c r="O13" s="34"/>
      <c r="P13" s="35"/>
    </row>
    <row r="14" spans="1:16" ht="143" x14ac:dyDescent="0.35">
      <c r="A14" s="11" t="s">
        <v>35</v>
      </c>
      <c r="B14" s="8" t="s">
        <v>36</v>
      </c>
      <c r="C14" s="8" t="s">
        <v>34</v>
      </c>
      <c r="D14" s="8" t="s">
        <v>26</v>
      </c>
      <c r="E14" s="8" t="s">
        <v>8</v>
      </c>
      <c r="F14" s="8" t="s">
        <v>25</v>
      </c>
      <c r="G14" s="9"/>
      <c r="H14" s="8" t="s">
        <v>29</v>
      </c>
      <c r="I14" s="8" t="s">
        <v>29</v>
      </c>
      <c r="J14" s="8" t="s">
        <v>29</v>
      </c>
      <c r="K14" s="8" t="s">
        <v>29</v>
      </c>
      <c r="L14" s="8" t="s">
        <v>29</v>
      </c>
      <c r="M14" s="41" t="s">
        <v>37</v>
      </c>
      <c r="N14" s="41"/>
      <c r="O14" s="41"/>
      <c r="P14" s="29" t="s">
        <v>269</v>
      </c>
    </row>
    <row r="15" spans="1:16" ht="156" x14ac:dyDescent="0.35">
      <c r="A15" s="11" t="s">
        <v>38</v>
      </c>
      <c r="B15" s="8" t="s">
        <v>36</v>
      </c>
      <c r="C15" s="8" t="s">
        <v>34</v>
      </c>
      <c r="D15" s="8" t="s">
        <v>4</v>
      </c>
      <c r="E15" s="8" t="s">
        <v>8</v>
      </c>
      <c r="F15" s="8" t="s">
        <v>25</v>
      </c>
      <c r="G15" s="9"/>
      <c r="H15" s="8" t="s">
        <v>29</v>
      </c>
      <c r="I15" s="8" t="s">
        <v>29</v>
      </c>
      <c r="J15" s="8" t="s">
        <v>29</v>
      </c>
      <c r="K15" s="8" t="s">
        <v>29</v>
      </c>
      <c r="L15" s="8" t="s">
        <v>29</v>
      </c>
      <c r="M15" s="41" t="s">
        <v>50</v>
      </c>
      <c r="N15" s="41"/>
      <c r="O15" s="41"/>
      <c r="P15" s="29"/>
    </row>
    <row r="16" spans="1:16" ht="104" x14ac:dyDescent="0.35">
      <c r="A16" s="13" t="s">
        <v>106</v>
      </c>
      <c r="B16" s="8" t="s">
        <v>178</v>
      </c>
      <c r="C16" s="8" t="s">
        <v>34</v>
      </c>
      <c r="D16" s="8" t="s">
        <v>26</v>
      </c>
      <c r="E16" s="2" t="s">
        <v>7</v>
      </c>
      <c r="F16" s="8" t="s">
        <v>70</v>
      </c>
      <c r="G16" s="9"/>
      <c r="H16" s="8" t="s">
        <v>29</v>
      </c>
      <c r="I16" s="8" t="s">
        <v>29</v>
      </c>
      <c r="J16" s="8" t="s">
        <v>29</v>
      </c>
      <c r="K16" s="8" t="s">
        <v>29</v>
      </c>
      <c r="L16" s="8" t="s">
        <v>29</v>
      </c>
      <c r="M16" s="41" t="s">
        <v>105</v>
      </c>
      <c r="N16" s="41" t="s">
        <v>107</v>
      </c>
      <c r="O16" s="41"/>
      <c r="P16" s="29"/>
    </row>
    <row r="17" spans="1:16" ht="52" x14ac:dyDescent="0.35">
      <c r="A17" s="5" t="s">
        <v>30</v>
      </c>
      <c r="B17" s="8" t="s">
        <v>178</v>
      </c>
      <c r="C17" s="2" t="s">
        <v>1</v>
      </c>
      <c r="D17" s="2" t="s">
        <v>3</v>
      </c>
      <c r="E17" s="2" t="s">
        <v>171</v>
      </c>
      <c r="F17" s="2" t="s">
        <v>68</v>
      </c>
      <c r="G17" s="22"/>
      <c r="H17" s="15" t="s">
        <v>29</v>
      </c>
      <c r="I17" s="15" t="s">
        <v>29</v>
      </c>
      <c r="J17" s="15" t="s">
        <v>29</v>
      </c>
      <c r="K17" s="15" t="s">
        <v>29</v>
      </c>
      <c r="L17" s="15" t="s">
        <v>29</v>
      </c>
      <c r="M17" s="40" t="s">
        <v>235</v>
      </c>
      <c r="N17" s="40"/>
      <c r="O17" s="40"/>
      <c r="P17" s="27"/>
    </row>
    <row r="18" spans="1:16" ht="156" x14ac:dyDescent="0.35">
      <c r="A18" s="4" t="s">
        <v>108</v>
      </c>
      <c r="B18" s="2" t="s">
        <v>39</v>
      </c>
      <c r="C18" s="2" t="s">
        <v>1</v>
      </c>
      <c r="D18" s="14" t="s">
        <v>3</v>
      </c>
      <c r="E18" s="2" t="s">
        <v>8</v>
      </c>
      <c r="F18" s="2" t="s">
        <v>24</v>
      </c>
      <c r="G18" s="22"/>
      <c r="H18" s="15">
        <v>144.1</v>
      </c>
      <c r="I18" s="15">
        <v>940</v>
      </c>
      <c r="J18" s="15">
        <v>1050</v>
      </c>
      <c r="K18" s="15">
        <f>AVERAGE(H18:J18)</f>
        <v>711.36666666666667</v>
      </c>
      <c r="L18" s="15">
        <f t="shared" ref="L18:L68" si="0">K18</f>
        <v>711.36666666666667</v>
      </c>
      <c r="M18" s="40" t="s">
        <v>235</v>
      </c>
      <c r="N18" s="40" t="s">
        <v>41</v>
      </c>
      <c r="O18" s="40" t="s">
        <v>209</v>
      </c>
      <c r="P18" s="35" t="s">
        <v>240</v>
      </c>
    </row>
    <row r="19" spans="1:16" s="38" customFormat="1" ht="65" x14ac:dyDescent="0.35">
      <c r="A19" s="5" t="s">
        <v>261</v>
      </c>
      <c r="B19" s="2" t="s">
        <v>178</v>
      </c>
      <c r="C19" s="2" t="s">
        <v>1</v>
      </c>
      <c r="D19" s="14" t="s">
        <v>23</v>
      </c>
      <c r="E19" s="2" t="s">
        <v>8</v>
      </c>
      <c r="F19" s="2" t="s">
        <v>23</v>
      </c>
      <c r="G19" s="22"/>
      <c r="H19" s="15">
        <v>750</v>
      </c>
      <c r="I19" s="15" t="s">
        <v>29</v>
      </c>
      <c r="J19" s="15" t="s">
        <v>29</v>
      </c>
      <c r="K19" s="15">
        <f>AVERAGE(H19:J19)</f>
        <v>750</v>
      </c>
      <c r="L19" s="15">
        <f>K19</f>
        <v>750</v>
      </c>
      <c r="M19" s="40" t="s">
        <v>260</v>
      </c>
      <c r="N19" s="40"/>
      <c r="O19" s="40"/>
      <c r="P19" s="35"/>
    </row>
    <row r="20" spans="1:16" ht="52" x14ac:dyDescent="0.35">
      <c r="A20" s="5" t="s">
        <v>211</v>
      </c>
      <c r="B20" s="2" t="s">
        <v>178</v>
      </c>
      <c r="C20" s="2" t="s">
        <v>1</v>
      </c>
      <c r="D20" s="2" t="s">
        <v>3</v>
      </c>
      <c r="E20" s="2" t="s">
        <v>8</v>
      </c>
      <c r="F20" s="2" t="s">
        <v>233</v>
      </c>
      <c r="G20" s="2"/>
      <c r="H20" s="15" t="s">
        <v>29</v>
      </c>
      <c r="I20" s="15">
        <v>1</v>
      </c>
      <c r="J20" s="15">
        <v>1</v>
      </c>
      <c r="K20" s="15">
        <f>AVERAGE(H20:J20)</f>
        <v>1</v>
      </c>
      <c r="L20" s="15">
        <f>K20</f>
        <v>1</v>
      </c>
      <c r="M20" s="40" t="s">
        <v>209</v>
      </c>
      <c r="N20" s="40"/>
      <c r="O20" s="40"/>
      <c r="P20" s="27"/>
    </row>
    <row r="21" spans="1:16" ht="52" x14ac:dyDescent="0.35">
      <c r="A21" s="4" t="s">
        <v>228</v>
      </c>
      <c r="B21" s="2" t="s">
        <v>178</v>
      </c>
      <c r="C21" s="2" t="s">
        <v>1</v>
      </c>
      <c r="D21" s="14" t="s">
        <v>3</v>
      </c>
      <c r="E21" s="2" t="s">
        <v>8</v>
      </c>
      <c r="F21" s="2" t="s">
        <v>23</v>
      </c>
      <c r="G21" s="22"/>
      <c r="H21" s="15" t="s">
        <v>29</v>
      </c>
      <c r="I21" s="15">
        <v>158</v>
      </c>
      <c r="J21" s="15">
        <v>158</v>
      </c>
      <c r="K21" s="15">
        <f>AVERAGE(H21:J21)</f>
        <v>158</v>
      </c>
      <c r="L21" s="15">
        <f>K21</f>
        <v>158</v>
      </c>
      <c r="M21" s="40" t="s">
        <v>209</v>
      </c>
      <c r="N21" s="40"/>
      <c r="O21" s="40"/>
      <c r="P21" s="27"/>
    </row>
    <row r="22" spans="1:16" ht="130" x14ac:dyDescent="0.35">
      <c r="A22" s="4" t="s">
        <v>109</v>
      </c>
      <c r="B22" s="2" t="s">
        <v>40</v>
      </c>
      <c r="C22" s="2" t="s">
        <v>1</v>
      </c>
      <c r="D22" s="14" t="s">
        <v>3</v>
      </c>
      <c r="E22" s="2" t="s">
        <v>8</v>
      </c>
      <c r="F22" s="2" t="s">
        <v>24</v>
      </c>
      <c r="G22" s="2"/>
      <c r="H22" s="15">
        <v>14.2</v>
      </c>
      <c r="I22" s="15">
        <v>1</v>
      </c>
      <c r="J22" s="15">
        <v>1</v>
      </c>
      <c r="K22" s="15">
        <f>AVERAGE(H22,I22,J22)</f>
        <v>5.3999999999999995</v>
      </c>
      <c r="L22" s="15">
        <f t="shared" si="0"/>
        <v>5.3999999999999995</v>
      </c>
      <c r="M22" s="40" t="s">
        <v>235</v>
      </c>
      <c r="N22" s="40" t="s">
        <v>41</v>
      </c>
      <c r="O22" s="40" t="s">
        <v>209</v>
      </c>
      <c r="P22" s="35" t="s">
        <v>240</v>
      </c>
    </row>
    <row r="23" spans="1:16" ht="91" x14ac:dyDescent="0.35">
      <c r="A23" s="4" t="s">
        <v>116</v>
      </c>
      <c r="B23" s="2" t="s">
        <v>36</v>
      </c>
      <c r="C23" s="2" t="s">
        <v>1</v>
      </c>
      <c r="D23" s="2" t="s">
        <v>3</v>
      </c>
      <c r="E23" s="2" t="s">
        <v>8</v>
      </c>
      <c r="F23" s="2" t="s">
        <v>24</v>
      </c>
      <c r="G23" s="2"/>
      <c r="H23" s="15">
        <f>1000000/1000000</f>
        <v>1</v>
      </c>
      <c r="I23" s="15">
        <f>1000000/1000000</f>
        <v>1</v>
      </c>
      <c r="J23" s="15">
        <f>1000000/1000000</f>
        <v>1</v>
      </c>
      <c r="K23" s="15">
        <f>AVERAGE(H23,I23,J23)</f>
        <v>1</v>
      </c>
      <c r="L23" s="15">
        <f>K23</f>
        <v>1</v>
      </c>
      <c r="M23" s="40" t="s">
        <v>235</v>
      </c>
      <c r="N23" s="40" t="s">
        <v>41</v>
      </c>
      <c r="O23" s="40"/>
      <c r="P23" s="35" t="s">
        <v>240</v>
      </c>
    </row>
    <row r="24" spans="1:16" ht="78" x14ac:dyDescent="0.35">
      <c r="A24" s="4" t="s">
        <v>212</v>
      </c>
      <c r="B24" s="2" t="s">
        <v>178</v>
      </c>
      <c r="C24" s="2" t="s">
        <v>1</v>
      </c>
      <c r="D24" s="2" t="s">
        <v>3</v>
      </c>
      <c r="E24" s="2" t="s">
        <v>8</v>
      </c>
      <c r="F24" s="2" t="s">
        <v>24</v>
      </c>
      <c r="G24" s="2"/>
      <c r="H24" s="15" t="s">
        <v>29</v>
      </c>
      <c r="I24" s="15">
        <v>5</v>
      </c>
      <c r="J24" s="15">
        <v>5</v>
      </c>
      <c r="K24" s="15">
        <f>AVERAGE(H24,I24,J24)</f>
        <v>5</v>
      </c>
      <c r="L24" s="15">
        <f>K24</f>
        <v>5</v>
      </c>
      <c r="M24" s="40" t="s">
        <v>209</v>
      </c>
      <c r="N24" s="40"/>
      <c r="O24" s="40"/>
      <c r="P24" s="27"/>
    </row>
    <row r="25" spans="1:16" ht="65" x14ac:dyDescent="0.35">
      <c r="A25" s="4" t="s">
        <v>110</v>
      </c>
      <c r="B25" s="2" t="s">
        <v>96</v>
      </c>
      <c r="C25" s="2" t="s">
        <v>1</v>
      </c>
      <c r="D25" s="14" t="s">
        <v>3</v>
      </c>
      <c r="E25" s="2" t="s">
        <v>8</v>
      </c>
      <c r="F25" s="16" t="s">
        <v>24</v>
      </c>
      <c r="G25" s="2"/>
      <c r="H25" s="17">
        <v>9.1999999999999993</v>
      </c>
      <c r="I25" s="15">
        <v>23</v>
      </c>
      <c r="J25" s="15">
        <v>30</v>
      </c>
      <c r="K25" s="15">
        <f>AVERAGE(H25,I25,J25)</f>
        <v>20.733333333333334</v>
      </c>
      <c r="L25" s="15">
        <f t="shared" si="0"/>
        <v>20.733333333333334</v>
      </c>
      <c r="M25" s="40" t="s">
        <v>235</v>
      </c>
      <c r="N25" s="40" t="s">
        <v>41</v>
      </c>
      <c r="O25" s="40" t="s">
        <v>209</v>
      </c>
      <c r="P25" s="27"/>
    </row>
    <row r="26" spans="1:16" ht="65" x14ac:dyDescent="0.35">
      <c r="A26" s="4" t="s">
        <v>111</v>
      </c>
      <c r="B26" s="2" t="s">
        <v>36</v>
      </c>
      <c r="C26" s="2" t="s">
        <v>1</v>
      </c>
      <c r="D26" s="14" t="s">
        <v>32</v>
      </c>
      <c r="E26" s="2" t="s">
        <v>7</v>
      </c>
      <c r="F26" s="2" t="s">
        <v>70</v>
      </c>
      <c r="G26" s="22"/>
      <c r="H26" s="17">
        <v>3</v>
      </c>
      <c r="I26" s="15" t="s">
        <v>42</v>
      </c>
      <c r="J26" s="15" t="s">
        <v>42</v>
      </c>
      <c r="K26" s="15">
        <v>1.1666666666666667</v>
      </c>
      <c r="L26" s="15">
        <f t="shared" si="0"/>
        <v>1.1666666666666667</v>
      </c>
      <c r="M26" s="40" t="s">
        <v>235</v>
      </c>
      <c r="N26" s="40" t="s">
        <v>41</v>
      </c>
      <c r="O26" s="40"/>
      <c r="P26" s="27"/>
    </row>
    <row r="27" spans="1:16" ht="91" x14ac:dyDescent="0.35">
      <c r="A27" s="4" t="s">
        <v>213</v>
      </c>
      <c r="B27" s="2" t="s">
        <v>178</v>
      </c>
      <c r="C27" s="2" t="s">
        <v>1</v>
      </c>
      <c r="D27" s="14" t="s">
        <v>3</v>
      </c>
      <c r="E27" s="2" t="s">
        <v>7</v>
      </c>
      <c r="F27" s="2" t="s">
        <v>70</v>
      </c>
      <c r="G27" s="22"/>
      <c r="H27" s="17" t="s">
        <v>29</v>
      </c>
      <c r="I27" s="17" t="s">
        <v>29</v>
      </c>
      <c r="J27" s="17" t="s">
        <v>29</v>
      </c>
      <c r="K27" s="17" t="s">
        <v>29</v>
      </c>
      <c r="L27" s="17" t="s">
        <v>29</v>
      </c>
      <c r="M27" s="40" t="s">
        <v>209</v>
      </c>
      <c r="N27" s="40"/>
      <c r="O27" s="40"/>
      <c r="P27" s="27"/>
    </row>
    <row r="28" spans="1:16" ht="117" x14ac:dyDescent="0.35">
      <c r="A28" s="4" t="s">
        <v>112</v>
      </c>
      <c r="B28" s="2" t="s">
        <v>36</v>
      </c>
      <c r="C28" s="2" t="s">
        <v>1</v>
      </c>
      <c r="D28" s="2" t="s">
        <v>5</v>
      </c>
      <c r="E28" s="2" t="s">
        <v>8</v>
      </c>
      <c r="F28" s="2" t="s">
        <v>43</v>
      </c>
      <c r="G28" s="22"/>
      <c r="H28" s="15">
        <v>3</v>
      </c>
      <c r="I28" s="15">
        <v>7</v>
      </c>
      <c r="J28" s="15">
        <v>11</v>
      </c>
      <c r="K28" s="15">
        <f>AVERAGE(H28,I28,J28)</f>
        <v>7</v>
      </c>
      <c r="L28" s="15">
        <f t="shared" si="0"/>
        <v>7</v>
      </c>
      <c r="M28" s="40" t="s">
        <v>235</v>
      </c>
      <c r="N28" s="40" t="s">
        <v>41</v>
      </c>
      <c r="O28" s="40"/>
      <c r="P28" s="27"/>
    </row>
    <row r="29" spans="1:16" ht="91" x14ac:dyDescent="0.35">
      <c r="A29" s="5" t="s">
        <v>113</v>
      </c>
      <c r="B29" s="2" t="s">
        <v>36</v>
      </c>
      <c r="C29" s="2" t="s">
        <v>1</v>
      </c>
      <c r="D29" s="2" t="s">
        <v>4</v>
      </c>
      <c r="E29" s="2" t="s">
        <v>7</v>
      </c>
      <c r="F29" s="2" t="s">
        <v>68</v>
      </c>
      <c r="G29" s="2"/>
      <c r="H29" s="15">
        <f>3000000/1000000</f>
        <v>3</v>
      </c>
      <c r="I29" s="15" t="s">
        <v>29</v>
      </c>
      <c r="J29" s="15" t="s">
        <v>29</v>
      </c>
      <c r="K29" s="15">
        <f>AVERAGE(H29,I29,J29)</f>
        <v>3</v>
      </c>
      <c r="L29" s="15">
        <f t="shared" si="0"/>
        <v>3</v>
      </c>
      <c r="M29" s="40" t="s">
        <v>235</v>
      </c>
      <c r="N29" s="40" t="s">
        <v>75</v>
      </c>
      <c r="O29" s="40"/>
      <c r="P29" s="27"/>
    </row>
    <row r="30" spans="1:16" ht="52" x14ac:dyDescent="0.35">
      <c r="A30" s="5" t="s">
        <v>214</v>
      </c>
      <c r="B30" s="2" t="s">
        <v>178</v>
      </c>
      <c r="C30" s="2" t="s">
        <v>1</v>
      </c>
      <c r="D30" s="2" t="s">
        <v>4</v>
      </c>
      <c r="E30" s="2" t="s">
        <v>7</v>
      </c>
      <c r="F30" s="2" t="s">
        <v>68</v>
      </c>
      <c r="G30" s="2"/>
      <c r="H30" s="15" t="s">
        <v>29</v>
      </c>
      <c r="I30" s="15" t="s">
        <v>29</v>
      </c>
      <c r="J30" s="15" t="s">
        <v>29</v>
      </c>
      <c r="K30" s="15" t="s">
        <v>29</v>
      </c>
      <c r="L30" s="15" t="s">
        <v>29</v>
      </c>
      <c r="M30" s="40" t="s">
        <v>209</v>
      </c>
      <c r="N30" s="40"/>
      <c r="O30" s="40"/>
      <c r="P30" s="27"/>
    </row>
    <row r="31" spans="1:16" s="38" customFormat="1" ht="52" x14ac:dyDescent="0.35">
      <c r="A31" s="5" t="s">
        <v>262</v>
      </c>
      <c r="B31" s="2" t="s">
        <v>178</v>
      </c>
      <c r="C31" s="2" t="s">
        <v>1</v>
      </c>
      <c r="D31" s="2" t="s">
        <v>23</v>
      </c>
      <c r="E31" s="2" t="s">
        <v>7</v>
      </c>
      <c r="F31" s="2" t="s">
        <v>23</v>
      </c>
      <c r="G31" s="2"/>
      <c r="H31" s="15">
        <v>70</v>
      </c>
      <c r="I31" s="15" t="s">
        <v>29</v>
      </c>
      <c r="J31" s="15" t="s">
        <v>29</v>
      </c>
      <c r="K31" s="15">
        <f>AVERAGE(H31:J31)</f>
        <v>70</v>
      </c>
      <c r="L31" s="15">
        <f>K31</f>
        <v>70</v>
      </c>
      <c r="M31" s="40" t="s">
        <v>260</v>
      </c>
      <c r="N31" s="40"/>
      <c r="O31" s="40"/>
      <c r="P31" s="27"/>
    </row>
    <row r="32" spans="1:16" s="38" customFormat="1" ht="65" x14ac:dyDescent="0.35">
      <c r="A32" s="5" t="s">
        <v>263</v>
      </c>
      <c r="B32" s="2" t="s">
        <v>178</v>
      </c>
      <c r="C32" s="2" t="s">
        <v>1</v>
      </c>
      <c r="D32" s="2" t="s">
        <v>23</v>
      </c>
      <c r="E32" s="2" t="s">
        <v>7</v>
      </c>
      <c r="F32" s="2" t="s">
        <v>23</v>
      </c>
      <c r="G32" s="2"/>
      <c r="H32" s="15" t="s">
        <v>29</v>
      </c>
      <c r="I32" s="15" t="s">
        <v>29</v>
      </c>
      <c r="J32" s="15" t="s">
        <v>29</v>
      </c>
      <c r="K32" s="15" t="s">
        <v>29</v>
      </c>
      <c r="L32" s="15" t="s">
        <v>29</v>
      </c>
      <c r="M32" s="40" t="s">
        <v>260</v>
      </c>
      <c r="N32" s="40"/>
      <c r="O32" s="40"/>
      <c r="P32" s="27"/>
    </row>
    <row r="33" spans="1:16" ht="140" customHeight="1" x14ac:dyDescent="0.35">
      <c r="A33" s="4" t="s">
        <v>114</v>
      </c>
      <c r="B33" s="2" t="s">
        <v>36</v>
      </c>
      <c r="C33" s="2" t="s">
        <v>1</v>
      </c>
      <c r="D33" s="2" t="s">
        <v>4</v>
      </c>
      <c r="E33" s="2" t="s">
        <v>8</v>
      </c>
      <c r="F33" s="2" t="s">
        <v>25</v>
      </c>
      <c r="G33" s="22"/>
      <c r="H33" s="15">
        <v>33</v>
      </c>
      <c r="I33" s="15">
        <v>158</v>
      </c>
      <c r="J33" s="15" t="s">
        <v>29</v>
      </c>
      <c r="K33" s="15">
        <f t="shared" ref="K33:K38" si="1">AVERAGE(H33,I33,J33)</f>
        <v>95.5</v>
      </c>
      <c r="L33" s="15">
        <f t="shared" si="0"/>
        <v>95.5</v>
      </c>
      <c r="M33" s="40" t="s">
        <v>235</v>
      </c>
      <c r="N33" s="40" t="s">
        <v>41</v>
      </c>
      <c r="O33" s="40"/>
      <c r="P33" s="27"/>
    </row>
    <row r="34" spans="1:16" ht="65" x14ac:dyDescent="0.35">
      <c r="A34" s="5" t="s">
        <v>179</v>
      </c>
      <c r="B34" s="2" t="s">
        <v>36</v>
      </c>
      <c r="C34" s="2" t="s">
        <v>1</v>
      </c>
      <c r="D34" s="2" t="s">
        <v>3</v>
      </c>
      <c r="E34" s="2" t="s">
        <v>8</v>
      </c>
      <c r="F34" s="2" t="s">
        <v>43</v>
      </c>
      <c r="G34" s="2"/>
      <c r="H34" s="15">
        <f>1700000000/1000000</f>
        <v>1700</v>
      </c>
      <c r="I34" s="15">
        <v>1783</v>
      </c>
      <c r="J34" s="15">
        <v>1835</v>
      </c>
      <c r="K34" s="15">
        <f t="shared" si="1"/>
        <v>1772.6666666666667</v>
      </c>
      <c r="L34" s="15">
        <f t="shared" si="0"/>
        <v>1772.6666666666667</v>
      </c>
      <c r="M34" s="40" t="s">
        <v>235</v>
      </c>
      <c r="N34" s="40" t="s">
        <v>41</v>
      </c>
      <c r="O34" s="40"/>
      <c r="P34" s="27"/>
    </row>
    <row r="35" spans="1:16" ht="65" x14ac:dyDescent="0.35">
      <c r="A35" s="4" t="s">
        <v>115</v>
      </c>
      <c r="B35" s="2" t="s">
        <v>36</v>
      </c>
      <c r="C35" s="2" t="s">
        <v>1</v>
      </c>
      <c r="D35" s="2" t="s">
        <v>4</v>
      </c>
      <c r="E35" s="2" t="s">
        <v>8</v>
      </c>
      <c r="F35" s="2" t="s">
        <v>24</v>
      </c>
      <c r="G35" s="22"/>
      <c r="H35" s="15">
        <f>44000000/1000000</f>
        <v>44</v>
      </c>
      <c r="I35" s="15">
        <v>158</v>
      </c>
      <c r="J35" s="15">
        <v>170</v>
      </c>
      <c r="K35" s="15">
        <f t="shared" si="1"/>
        <v>124</v>
      </c>
      <c r="L35" s="15">
        <f t="shared" si="0"/>
        <v>124</v>
      </c>
      <c r="M35" s="40" t="s">
        <v>235</v>
      </c>
      <c r="N35" s="40" t="s">
        <v>41</v>
      </c>
      <c r="O35" s="40" t="s">
        <v>209</v>
      </c>
      <c r="P35" s="27"/>
    </row>
    <row r="36" spans="1:16" ht="143" x14ac:dyDescent="0.35">
      <c r="A36" s="4" t="s">
        <v>180</v>
      </c>
      <c r="B36" s="2" t="s">
        <v>36</v>
      </c>
      <c r="C36" s="2" t="s">
        <v>1</v>
      </c>
      <c r="D36" s="2" t="s">
        <v>32</v>
      </c>
      <c r="E36" s="2" t="s">
        <v>8</v>
      </c>
      <c r="F36" s="2" t="s">
        <v>24</v>
      </c>
      <c r="G36" s="22"/>
      <c r="H36" s="15">
        <f>211000000/1000000</f>
        <v>211</v>
      </c>
      <c r="I36" s="15">
        <f>81+102</f>
        <v>183</v>
      </c>
      <c r="J36" s="15">
        <f>74+103</f>
        <v>177</v>
      </c>
      <c r="K36" s="15">
        <f t="shared" si="1"/>
        <v>190.33333333333334</v>
      </c>
      <c r="L36" s="15">
        <f t="shared" si="0"/>
        <v>190.33333333333334</v>
      </c>
      <c r="M36" s="40" t="s">
        <v>235</v>
      </c>
      <c r="N36" s="40" t="s">
        <v>41</v>
      </c>
      <c r="O36" s="40"/>
      <c r="P36" s="35" t="s">
        <v>240</v>
      </c>
    </row>
    <row r="37" spans="1:16" ht="52" x14ac:dyDescent="0.35">
      <c r="A37" s="5" t="s">
        <v>216</v>
      </c>
      <c r="B37" s="2" t="s">
        <v>178</v>
      </c>
      <c r="C37" s="2" t="s">
        <v>1</v>
      </c>
      <c r="D37" s="2" t="s">
        <v>3</v>
      </c>
      <c r="E37" s="2" t="s">
        <v>8</v>
      </c>
      <c r="F37" s="2" t="s">
        <v>24</v>
      </c>
      <c r="G37" s="2"/>
      <c r="H37" s="15" t="s">
        <v>29</v>
      </c>
      <c r="I37" s="15">
        <v>1783</v>
      </c>
      <c r="J37" s="15">
        <v>1835</v>
      </c>
      <c r="K37" s="15">
        <f t="shared" si="1"/>
        <v>1809</v>
      </c>
      <c r="L37" s="15">
        <f>K37</f>
        <v>1809</v>
      </c>
      <c r="M37" s="40" t="s">
        <v>209</v>
      </c>
      <c r="N37" s="40"/>
      <c r="O37" s="40"/>
      <c r="P37" s="27"/>
    </row>
    <row r="38" spans="1:16" ht="39" x14ac:dyDescent="0.35">
      <c r="A38" s="5" t="s">
        <v>217</v>
      </c>
      <c r="B38" s="2" t="s">
        <v>178</v>
      </c>
      <c r="C38" s="2" t="s">
        <v>1</v>
      </c>
      <c r="D38" s="2" t="s">
        <v>4</v>
      </c>
      <c r="E38" s="2" t="s">
        <v>8</v>
      </c>
      <c r="F38" s="2" t="s">
        <v>24</v>
      </c>
      <c r="G38" s="2"/>
      <c r="H38" s="15" t="s">
        <v>29</v>
      </c>
      <c r="I38" s="15">
        <v>102</v>
      </c>
      <c r="J38" s="15">
        <v>103</v>
      </c>
      <c r="K38" s="15">
        <f t="shared" si="1"/>
        <v>102.5</v>
      </c>
      <c r="L38" s="15">
        <f>K38</f>
        <v>102.5</v>
      </c>
      <c r="M38" s="40" t="s">
        <v>209</v>
      </c>
      <c r="N38" s="40"/>
      <c r="O38" s="40"/>
      <c r="P38" s="27"/>
    </row>
    <row r="39" spans="1:16" ht="39" x14ac:dyDescent="0.35">
      <c r="A39" s="5" t="s">
        <v>208</v>
      </c>
      <c r="B39" s="2" t="s">
        <v>178</v>
      </c>
      <c r="C39" s="2" t="s">
        <v>1</v>
      </c>
      <c r="D39" s="2" t="s">
        <v>3</v>
      </c>
      <c r="E39" s="2" t="s">
        <v>8</v>
      </c>
      <c r="F39" s="2" t="s">
        <v>24</v>
      </c>
      <c r="G39" s="2"/>
      <c r="H39" s="15" t="s">
        <v>29</v>
      </c>
      <c r="I39" s="15" t="s">
        <v>29</v>
      </c>
      <c r="J39" s="15" t="s">
        <v>29</v>
      </c>
      <c r="K39" s="15" t="s">
        <v>29</v>
      </c>
      <c r="L39" s="15" t="s">
        <v>29</v>
      </c>
      <c r="M39" s="40" t="s">
        <v>209</v>
      </c>
      <c r="N39" s="40"/>
      <c r="O39" s="40"/>
      <c r="P39" s="27"/>
    </row>
    <row r="40" spans="1:16" s="38" customFormat="1" ht="65" x14ac:dyDescent="0.35">
      <c r="A40" s="5" t="s">
        <v>265</v>
      </c>
      <c r="B40" s="2" t="s">
        <v>178</v>
      </c>
      <c r="C40" s="2" t="s">
        <v>1</v>
      </c>
      <c r="D40" s="2" t="s">
        <v>23</v>
      </c>
      <c r="E40" s="2" t="s">
        <v>8</v>
      </c>
      <c r="F40" s="2" t="s">
        <v>24</v>
      </c>
      <c r="G40" s="2"/>
      <c r="H40" s="15" t="s">
        <v>29</v>
      </c>
      <c r="I40" s="15" t="s">
        <v>29</v>
      </c>
      <c r="J40" s="15" t="s">
        <v>29</v>
      </c>
      <c r="K40" s="15" t="s">
        <v>29</v>
      </c>
      <c r="L40" s="15" t="s">
        <v>29</v>
      </c>
      <c r="M40" s="40" t="s">
        <v>260</v>
      </c>
      <c r="N40" s="40"/>
      <c r="O40" s="40"/>
      <c r="P40" s="27"/>
    </row>
    <row r="41" spans="1:16" s="38" customFormat="1" ht="130" x14ac:dyDescent="0.35">
      <c r="A41" s="4" t="s">
        <v>117</v>
      </c>
      <c r="B41" s="2" t="s">
        <v>36</v>
      </c>
      <c r="C41" s="2" t="s">
        <v>1</v>
      </c>
      <c r="D41" s="2" t="s">
        <v>3</v>
      </c>
      <c r="E41" s="2" t="s">
        <v>8</v>
      </c>
      <c r="F41" s="2" t="s">
        <v>24</v>
      </c>
      <c r="G41" s="22"/>
      <c r="H41" s="15">
        <f>405000000/1000000</f>
        <v>405</v>
      </c>
      <c r="I41" s="17">
        <v>375</v>
      </c>
      <c r="J41" s="17">
        <v>500</v>
      </c>
      <c r="K41" s="17">
        <f>AVERAGE(H41,I41,J41)</f>
        <v>426.66666666666669</v>
      </c>
      <c r="L41" s="17">
        <f t="shared" si="0"/>
        <v>426.66666666666669</v>
      </c>
      <c r="M41" s="40" t="s">
        <v>235</v>
      </c>
      <c r="N41" s="40" t="s">
        <v>41</v>
      </c>
      <c r="O41" s="40" t="s">
        <v>209</v>
      </c>
      <c r="P41" s="27"/>
    </row>
    <row r="42" spans="1:16" ht="65" x14ac:dyDescent="0.35">
      <c r="A42" s="4" t="s">
        <v>218</v>
      </c>
      <c r="B42" s="2" t="s">
        <v>178</v>
      </c>
      <c r="C42" s="2" t="s">
        <v>1</v>
      </c>
      <c r="D42" s="2" t="s">
        <v>3</v>
      </c>
      <c r="E42" s="2" t="s">
        <v>8</v>
      </c>
      <c r="F42" s="2" t="s">
        <v>24</v>
      </c>
      <c r="G42" s="22"/>
      <c r="H42" s="15" t="s">
        <v>29</v>
      </c>
      <c r="I42" s="15" t="s">
        <v>29</v>
      </c>
      <c r="J42" s="15" t="s">
        <v>29</v>
      </c>
      <c r="K42" s="15" t="s">
        <v>29</v>
      </c>
      <c r="L42" s="15" t="s">
        <v>29</v>
      </c>
      <c r="M42" s="40" t="s">
        <v>209</v>
      </c>
      <c r="N42" s="40"/>
      <c r="O42" s="40"/>
      <c r="P42" s="27"/>
    </row>
    <row r="43" spans="1:16" ht="78" x14ac:dyDescent="0.35">
      <c r="A43" s="5" t="s">
        <v>118</v>
      </c>
      <c r="B43" s="2" t="s">
        <v>36</v>
      </c>
      <c r="C43" s="2" t="s">
        <v>1</v>
      </c>
      <c r="D43" s="2" t="s">
        <v>3</v>
      </c>
      <c r="E43" s="2" t="s">
        <v>8</v>
      </c>
      <c r="F43" s="2" t="s">
        <v>24</v>
      </c>
      <c r="G43" s="2"/>
      <c r="H43" s="15">
        <f>42000000/1000000</f>
        <v>42</v>
      </c>
      <c r="I43" s="15">
        <v>51</v>
      </c>
      <c r="J43" s="15">
        <v>93</v>
      </c>
      <c r="K43" s="17">
        <f>AVERAGE(H43,I43,J43)</f>
        <v>62</v>
      </c>
      <c r="L43" s="17">
        <f t="shared" si="0"/>
        <v>62</v>
      </c>
      <c r="M43" s="40" t="s">
        <v>235</v>
      </c>
      <c r="N43" s="40" t="s">
        <v>41</v>
      </c>
      <c r="O43" s="40" t="s">
        <v>209</v>
      </c>
      <c r="P43" s="27"/>
    </row>
    <row r="44" spans="1:16" s="38" customFormat="1" ht="39" x14ac:dyDescent="0.35">
      <c r="A44" s="5" t="s">
        <v>259</v>
      </c>
      <c r="B44" s="2" t="s">
        <v>178</v>
      </c>
      <c r="C44" s="2" t="s">
        <v>1</v>
      </c>
      <c r="D44" s="2" t="s">
        <v>3</v>
      </c>
      <c r="E44" s="2" t="s">
        <v>8</v>
      </c>
      <c r="F44" s="2" t="s">
        <v>24</v>
      </c>
      <c r="G44" s="2"/>
      <c r="H44" s="15" t="s">
        <v>29</v>
      </c>
      <c r="I44" s="15" t="s">
        <v>29</v>
      </c>
      <c r="J44" s="15" t="s">
        <v>29</v>
      </c>
      <c r="K44" s="15" t="s">
        <v>29</v>
      </c>
      <c r="L44" s="15" t="s">
        <v>29</v>
      </c>
      <c r="M44" s="40" t="s">
        <v>260</v>
      </c>
      <c r="N44" s="40"/>
      <c r="O44" s="40"/>
      <c r="P44" s="27" t="s">
        <v>270</v>
      </c>
    </row>
    <row r="45" spans="1:16" s="38" customFormat="1" ht="39" x14ac:dyDescent="0.35">
      <c r="A45" s="5" t="s">
        <v>268</v>
      </c>
      <c r="B45" s="2" t="s">
        <v>178</v>
      </c>
      <c r="C45" s="2" t="s">
        <v>1</v>
      </c>
      <c r="D45" s="2"/>
      <c r="E45" s="2" t="s">
        <v>8</v>
      </c>
      <c r="F45" s="2" t="s">
        <v>24</v>
      </c>
      <c r="G45" s="2"/>
      <c r="H45" s="15" t="s">
        <v>29</v>
      </c>
      <c r="I45" s="15">
        <v>60</v>
      </c>
      <c r="J45" s="15" t="s">
        <v>29</v>
      </c>
      <c r="K45" s="15">
        <f>AVERAGE(H45:J45)</f>
        <v>60</v>
      </c>
      <c r="L45" s="15">
        <f>K45</f>
        <v>60</v>
      </c>
      <c r="M45" s="40" t="s">
        <v>260</v>
      </c>
      <c r="N45" s="40"/>
      <c r="O45" s="40"/>
      <c r="P45" s="27"/>
    </row>
    <row r="46" spans="1:16" s="38" customFormat="1" ht="65" x14ac:dyDescent="0.35">
      <c r="A46" s="5" t="s">
        <v>264</v>
      </c>
      <c r="B46" s="2" t="s">
        <v>178</v>
      </c>
      <c r="C46" s="2" t="s">
        <v>1</v>
      </c>
      <c r="D46" s="2" t="s">
        <v>4</v>
      </c>
      <c r="E46" s="2" t="s">
        <v>8</v>
      </c>
      <c r="F46" s="2" t="s">
        <v>24</v>
      </c>
      <c r="G46" s="2"/>
      <c r="H46" s="15" t="s">
        <v>29</v>
      </c>
      <c r="I46" s="15" t="s">
        <v>29</v>
      </c>
      <c r="J46" s="15" t="s">
        <v>29</v>
      </c>
      <c r="K46" s="15" t="s">
        <v>29</v>
      </c>
      <c r="L46" s="15" t="s">
        <v>29</v>
      </c>
      <c r="M46" s="40" t="s">
        <v>260</v>
      </c>
      <c r="N46" s="40"/>
      <c r="O46" s="40"/>
      <c r="P46" s="27"/>
    </row>
    <row r="47" spans="1:16" ht="143" x14ac:dyDescent="0.35">
      <c r="A47" s="5" t="s">
        <v>220</v>
      </c>
      <c r="B47" s="2" t="s">
        <v>178</v>
      </c>
      <c r="C47" s="2" t="s">
        <v>1</v>
      </c>
      <c r="D47" s="2" t="s">
        <v>3</v>
      </c>
      <c r="E47" s="2" t="s">
        <v>8</v>
      </c>
      <c r="F47" s="2" t="s">
        <v>24</v>
      </c>
      <c r="G47" s="2"/>
      <c r="H47" s="15" t="s">
        <v>29</v>
      </c>
      <c r="I47" s="15" t="s">
        <v>29</v>
      </c>
      <c r="J47" s="15">
        <v>64</v>
      </c>
      <c r="K47" s="17">
        <f t="shared" ref="K47:K55" si="2">AVERAGE(H47,I47,J47)</f>
        <v>64</v>
      </c>
      <c r="L47" s="17">
        <f>K47</f>
        <v>64</v>
      </c>
      <c r="M47" s="40" t="s">
        <v>209</v>
      </c>
      <c r="N47" s="40"/>
      <c r="O47" s="40"/>
      <c r="P47" s="27"/>
    </row>
    <row r="48" spans="1:16" ht="130" x14ac:dyDescent="0.35">
      <c r="A48" s="4" t="s">
        <v>266</v>
      </c>
      <c r="B48" s="2" t="s">
        <v>36</v>
      </c>
      <c r="C48" s="2" t="s">
        <v>1</v>
      </c>
      <c r="D48" s="2" t="s">
        <v>32</v>
      </c>
      <c r="E48" s="2" t="s">
        <v>8</v>
      </c>
      <c r="F48" s="2" t="s">
        <v>71</v>
      </c>
      <c r="G48" s="2"/>
      <c r="H48" s="15">
        <v>117</v>
      </c>
      <c r="I48" s="15">
        <v>103</v>
      </c>
      <c r="J48" s="15">
        <v>150</v>
      </c>
      <c r="K48" s="17">
        <f t="shared" si="2"/>
        <v>123.33333333333333</v>
      </c>
      <c r="L48" s="17">
        <f t="shared" si="0"/>
        <v>123.33333333333333</v>
      </c>
      <c r="M48" s="40" t="s">
        <v>235</v>
      </c>
      <c r="N48" s="40" t="s">
        <v>41</v>
      </c>
      <c r="O48" s="40" t="s">
        <v>209</v>
      </c>
      <c r="P48" s="27"/>
    </row>
    <row r="49" spans="1:16" ht="78" x14ac:dyDescent="0.35">
      <c r="A49" s="4" t="s">
        <v>231</v>
      </c>
      <c r="B49" s="2" t="s">
        <v>178</v>
      </c>
      <c r="C49" s="2" t="s">
        <v>1</v>
      </c>
      <c r="D49" s="2" t="s">
        <v>91</v>
      </c>
      <c r="E49" s="2" t="s">
        <v>8</v>
      </c>
      <c r="F49" s="2" t="s">
        <v>43</v>
      </c>
      <c r="G49" s="2"/>
      <c r="H49" s="15" t="s">
        <v>29</v>
      </c>
      <c r="I49" s="15">
        <v>110</v>
      </c>
      <c r="J49" s="15">
        <v>200</v>
      </c>
      <c r="K49" s="17">
        <f t="shared" si="2"/>
        <v>155</v>
      </c>
      <c r="L49" s="17">
        <f>K49</f>
        <v>155</v>
      </c>
      <c r="M49" s="40" t="s">
        <v>209</v>
      </c>
      <c r="N49" s="40"/>
      <c r="O49" s="40"/>
      <c r="P49" s="27"/>
    </row>
    <row r="50" spans="1:16" ht="65" x14ac:dyDescent="0.35">
      <c r="A50" s="4" t="s">
        <v>219</v>
      </c>
      <c r="B50" s="2" t="s">
        <v>178</v>
      </c>
      <c r="C50" s="2" t="s">
        <v>1</v>
      </c>
      <c r="D50" s="2" t="s">
        <v>91</v>
      </c>
      <c r="E50" s="2" t="s">
        <v>8</v>
      </c>
      <c r="F50" s="2" t="s">
        <v>43</v>
      </c>
      <c r="G50" s="2"/>
      <c r="H50" s="15" t="s">
        <v>29</v>
      </c>
      <c r="I50" s="15">
        <v>70</v>
      </c>
      <c r="J50" s="15">
        <v>140</v>
      </c>
      <c r="K50" s="17">
        <f t="shared" si="2"/>
        <v>105</v>
      </c>
      <c r="L50" s="17">
        <f>K50</f>
        <v>105</v>
      </c>
      <c r="M50" s="40" t="s">
        <v>209</v>
      </c>
      <c r="N50" s="40"/>
      <c r="O50" s="40"/>
      <c r="P50" s="27"/>
    </row>
    <row r="51" spans="1:16" ht="117" x14ac:dyDescent="0.35">
      <c r="A51" s="4" t="s">
        <v>119</v>
      </c>
      <c r="B51" s="2" t="s">
        <v>36</v>
      </c>
      <c r="C51" s="2" t="s">
        <v>1</v>
      </c>
      <c r="D51" s="2" t="s">
        <v>3</v>
      </c>
      <c r="E51" s="2" t="s">
        <v>8</v>
      </c>
      <c r="F51" s="2" t="s">
        <v>233</v>
      </c>
      <c r="G51" s="22"/>
      <c r="H51" s="15">
        <f>265000000/1000000</f>
        <v>265</v>
      </c>
      <c r="I51" s="15">
        <v>340</v>
      </c>
      <c r="J51" s="17" t="s">
        <v>29</v>
      </c>
      <c r="K51" s="17">
        <f t="shared" si="2"/>
        <v>302.5</v>
      </c>
      <c r="L51" s="17">
        <f t="shared" si="0"/>
        <v>302.5</v>
      </c>
      <c r="M51" s="40" t="s">
        <v>235</v>
      </c>
      <c r="N51" s="40" t="s">
        <v>41</v>
      </c>
      <c r="O51" s="40"/>
      <c r="P51" s="27"/>
    </row>
    <row r="52" spans="1:16" ht="78" x14ac:dyDescent="0.35">
      <c r="A52" s="5" t="s">
        <v>120</v>
      </c>
      <c r="B52" s="2" t="s">
        <v>36</v>
      </c>
      <c r="C52" s="2" t="s">
        <v>1</v>
      </c>
      <c r="D52" s="2" t="s">
        <v>32</v>
      </c>
      <c r="E52" s="2" t="s">
        <v>7</v>
      </c>
      <c r="F52" s="36" t="s">
        <v>68</v>
      </c>
      <c r="G52" s="2"/>
      <c r="H52" s="15">
        <f>(61659420.53125+8340578)/1000000</f>
        <v>69.99999853125</v>
      </c>
      <c r="I52" s="17">
        <v>150</v>
      </c>
      <c r="J52" s="17">
        <v>240</v>
      </c>
      <c r="K52" s="17">
        <f t="shared" si="2"/>
        <v>153.33333284375001</v>
      </c>
      <c r="L52" s="17">
        <f t="shared" si="0"/>
        <v>153.33333284375001</v>
      </c>
      <c r="M52" s="40" t="s">
        <v>235</v>
      </c>
      <c r="N52" s="40"/>
      <c r="O52" s="40"/>
      <c r="P52" s="27"/>
    </row>
    <row r="53" spans="1:16" ht="78" x14ac:dyDescent="0.35">
      <c r="A53" s="5" t="s">
        <v>74</v>
      </c>
      <c r="B53" s="2" t="s">
        <v>47</v>
      </c>
      <c r="C53" s="2" t="s">
        <v>1</v>
      </c>
      <c r="D53" s="2" t="s">
        <v>3</v>
      </c>
      <c r="E53" s="2" t="s">
        <v>7</v>
      </c>
      <c r="F53" s="36" t="s">
        <v>68</v>
      </c>
      <c r="G53" s="2"/>
      <c r="H53" s="17" t="s">
        <v>29</v>
      </c>
      <c r="I53" s="17">
        <v>150</v>
      </c>
      <c r="J53" s="17">
        <v>240</v>
      </c>
      <c r="K53" s="17">
        <f t="shared" si="2"/>
        <v>195</v>
      </c>
      <c r="L53" s="17">
        <f t="shared" si="0"/>
        <v>195</v>
      </c>
      <c r="M53" s="40" t="s">
        <v>75</v>
      </c>
      <c r="N53" s="2"/>
      <c r="O53" s="2"/>
      <c r="P53" s="30"/>
    </row>
    <row r="54" spans="1:16" ht="156" x14ac:dyDescent="0.35">
      <c r="A54" s="4" t="s">
        <v>121</v>
      </c>
      <c r="B54" s="2" t="s">
        <v>44</v>
      </c>
      <c r="C54" s="2" t="s">
        <v>1</v>
      </c>
      <c r="D54" s="2" t="s">
        <v>3</v>
      </c>
      <c r="E54" s="2" t="s">
        <v>8</v>
      </c>
      <c r="F54" s="2" t="s">
        <v>234</v>
      </c>
      <c r="G54" s="22"/>
      <c r="H54" s="15">
        <f>309240928/1000000</f>
        <v>309.240928</v>
      </c>
      <c r="I54" s="15">
        <v>310</v>
      </c>
      <c r="J54" s="17" t="s">
        <v>29</v>
      </c>
      <c r="K54" s="17">
        <f t="shared" si="2"/>
        <v>309.62046399999997</v>
      </c>
      <c r="L54" s="17">
        <f t="shared" si="0"/>
        <v>309.62046399999997</v>
      </c>
      <c r="M54" s="40" t="s">
        <v>235</v>
      </c>
      <c r="N54" s="40" t="s">
        <v>41</v>
      </c>
      <c r="O54" s="40"/>
      <c r="P54" s="27"/>
    </row>
    <row r="55" spans="1:16" ht="78" x14ac:dyDescent="0.35">
      <c r="A55" s="4" t="s">
        <v>122</v>
      </c>
      <c r="B55" s="2" t="s">
        <v>36</v>
      </c>
      <c r="C55" s="2" t="s">
        <v>1</v>
      </c>
      <c r="D55" s="2" t="s">
        <v>3</v>
      </c>
      <c r="E55" s="2" t="s">
        <v>8</v>
      </c>
      <c r="F55" s="2" t="s">
        <v>233</v>
      </c>
      <c r="G55" s="2"/>
      <c r="H55" s="15">
        <f>31000000/1000000</f>
        <v>31</v>
      </c>
      <c r="I55" s="15">
        <v>35</v>
      </c>
      <c r="J55" s="15">
        <v>38</v>
      </c>
      <c r="K55" s="17">
        <f t="shared" si="2"/>
        <v>34.666666666666664</v>
      </c>
      <c r="L55" s="17">
        <f t="shared" si="0"/>
        <v>34.666666666666664</v>
      </c>
      <c r="M55" s="40" t="s">
        <v>235</v>
      </c>
      <c r="N55" s="40" t="s">
        <v>41</v>
      </c>
      <c r="O55" s="40"/>
      <c r="P55" s="27"/>
    </row>
    <row r="56" spans="1:16" ht="39" x14ac:dyDescent="0.35">
      <c r="A56" s="5" t="s">
        <v>210</v>
      </c>
      <c r="B56" s="2" t="s">
        <v>178</v>
      </c>
      <c r="C56" s="2" t="s">
        <v>1</v>
      </c>
      <c r="D56" s="2" t="s">
        <v>3</v>
      </c>
      <c r="E56" s="2" t="s">
        <v>8</v>
      </c>
      <c r="F56" s="2" t="s">
        <v>233</v>
      </c>
      <c r="G56" s="2"/>
      <c r="H56" s="15" t="s">
        <v>29</v>
      </c>
      <c r="I56" s="15">
        <v>60</v>
      </c>
      <c r="J56" s="15" t="s">
        <v>29</v>
      </c>
      <c r="K56" s="15">
        <f t="shared" ref="K56:K64" si="3">AVERAGE(H56:J56)</f>
        <v>60</v>
      </c>
      <c r="L56" s="15">
        <f>K56</f>
        <v>60</v>
      </c>
      <c r="M56" s="40" t="s">
        <v>209</v>
      </c>
      <c r="N56" s="40"/>
      <c r="O56" s="40"/>
      <c r="P56" s="27"/>
    </row>
    <row r="57" spans="1:16" ht="52" x14ac:dyDescent="0.35">
      <c r="A57" s="5" t="s">
        <v>215</v>
      </c>
      <c r="B57" s="2" t="s">
        <v>178</v>
      </c>
      <c r="C57" s="2" t="s">
        <v>1</v>
      </c>
      <c r="D57" s="2" t="s">
        <v>32</v>
      </c>
      <c r="E57" s="2" t="s">
        <v>8</v>
      </c>
      <c r="F57" s="2" t="s">
        <v>233</v>
      </c>
      <c r="G57" s="2"/>
      <c r="H57" s="15" t="s">
        <v>29</v>
      </c>
      <c r="I57" s="15">
        <v>35</v>
      </c>
      <c r="J57" s="15">
        <v>38</v>
      </c>
      <c r="K57" s="15">
        <f t="shared" si="3"/>
        <v>36.5</v>
      </c>
      <c r="L57" s="15">
        <f>K57</f>
        <v>36.5</v>
      </c>
      <c r="M57" s="40" t="s">
        <v>209</v>
      </c>
      <c r="N57" s="40"/>
      <c r="O57" s="40"/>
      <c r="P57" s="27"/>
    </row>
    <row r="58" spans="1:16" ht="156" x14ac:dyDescent="0.35">
      <c r="A58" s="5" t="s">
        <v>123</v>
      </c>
      <c r="B58" s="2" t="s">
        <v>45</v>
      </c>
      <c r="C58" s="2" t="s">
        <v>46</v>
      </c>
      <c r="D58" s="2" t="s">
        <v>26</v>
      </c>
      <c r="E58" s="2" t="s">
        <v>8</v>
      </c>
      <c r="F58" s="2" t="s">
        <v>23</v>
      </c>
      <c r="G58" s="2"/>
      <c r="H58" s="17" t="s">
        <v>29</v>
      </c>
      <c r="I58" s="17" t="s">
        <v>29</v>
      </c>
      <c r="J58" s="15">
        <f>745*6.036%</f>
        <v>44.968199999999996</v>
      </c>
      <c r="K58" s="15">
        <f>AVERAGE(H58:J58)</f>
        <v>44.968199999999996</v>
      </c>
      <c r="L58" s="15">
        <f>K58</f>
        <v>44.968199999999996</v>
      </c>
      <c r="M58" s="41" t="s">
        <v>48</v>
      </c>
      <c r="N58" s="40" t="s">
        <v>41</v>
      </c>
      <c r="O58" s="40" t="s">
        <v>52</v>
      </c>
      <c r="P58" s="42" t="s">
        <v>254</v>
      </c>
    </row>
    <row r="59" spans="1:16" ht="52" x14ac:dyDescent="0.35">
      <c r="A59" s="5" t="s">
        <v>221</v>
      </c>
      <c r="B59" s="37" t="s">
        <v>178</v>
      </c>
      <c r="C59" s="2" t="s">
        <v>1</v>
      </c>
      <c r="D59" s="2" t="s">
        <v>26</v>
      </c>
      <c r="E59" s="2" t="s">
        <v>8</v>
      </c>
      <c r="F59" s="2" t="s">
        <v>43</v>
      </c>
      <c r="G59" s="2"/>
      <c r="H59" s="17" t="s">
        <v>29</v>
      </c>
      <c r="I59" s="17">
        <f>7*0.06</f>
        <v>0.42</v>
      </c>
      <c r="J59" s="15" t="s">
        <v>29</v>
      </c>
      <c r="K59" s="15">
        <f t="shared" si="3"/>
        <v>0.42</v>
      </c>
      <c r="L59" s="15">
        <f t="shared" si="0"/>
        <v>0.42</v>
      </c>
      <c r="M59" s="40" t="s">
        <v>209</v>
      </c>
      <c r="N59" s="40"/>
      <c r="O59" s="40"/>
      <c r="P59" s="27" t="s">
        <v>230</v>
      </c>
    </row>
    <row r="60" spans="1:16" ht="39" x14ac:dyDescent="0.35">
      <c r="A60" s="5" t="s">
        <v>222</v>
      </c>
      <c r="B60" s="37" t="s">
        <v>178</v>
      </c>
      <c r="C60" s="2" t="s">
        <v>1</v>
      </c>
      <c r="D60" s="2" t="s">
        <v>26</v>
      </c>
      <c r="E60" s="2" t="s">
        <v>8</v>
      </c>
      <c r="F60" s="2" t="s">
        <v>24</v>
      </c>
      <c r="G60" s="2"/>
      <c r="H60" s="17" t="s">
        <v>29</v>
      </c>
      <c r="I60" s="17">
        <f>5*0.06</f>
        <v>0.3</v>
      </c>
      <c r="J60" s="15" t="s">
        <v>29</v>
      </c>
      <c r="K60" s="15">
        <f t="shared" si="3"/>
        <v>0.3</v>
      </c>
      <c r="L60" s="15">
        <f t="shared" si="0"/>
        <v>0.3</v>
      </c>
      <c r="M60" s="40" t="s">
        <v>209</v>
      </c>
      <c r="N60" s="40"/>
      <c r="O60" s="40"/>
      <c r="P60" s="30" t="s">
        <v>230</v>
      </c>
    </row>
    <row r="61" spans="1:16" ht="65" x14ac:dyDescent="0.35">
      <c r="A61" s="5" t="s">
        <v>267</v>
      </c>
      <c r="B61" s="37" t="s">
        <v>178</v>
      </c>
      <c r="C61" s="2" t="s">
        <v>1</v>
      </c>
      <c r="D61" s="2" t="s">
        <v>26</v>
      </c>
      <c r="E61" s="2" t="s">
        <v>8</v>
      </c>
      <c r="F61" s="2" t="s">
        <v>24</v>
      </c>
      <c r="G61" s="2"/>
      <c r="H61" s="17" t="s">
        <v>29</v>
      </c>
      <c r="I61" s="17" t="s">
        <v>29</v>
      </c>
      <c r="J61" s="15">
        <f>190*0.06</f>
        <v>11.4</v>
      </c>
      <c r="K61" s="15">
        <f t="shared" si="3"/>
        <v>11.4</v>
      </c>
      <c r="L61" s="15">
        <f t="shared" si="0"/>
        <v>11.4</v>
      </c>
      <c r="M61" s="40" t="s">
        <v>209</v>
      </c>
      <c r="N61" s="40"/>
      <c r="O61" s="40"/>
      <c r="P61" s="30" t="s">
        <v>230</v>
      </c>
    </row>
    <row r="62" spans="1:16" ht="91" x14ac:dyDescent="0.35">
      <c r="A62" s="5" t="s">
        <v>223</v>
      </c>
      <c r="B62" s="37" t="s">
        <v>178</v>
      </c>
      <c r="C62" s="2" t="s">
        <v>1</v>
      </c>
      <c r="D62" s="2" t="s">
        <v>26</v>
      </c>
      <c r="E62" s="2" t="s">
        <v>8</v>
      </c>
      <c r="F62" s="2" t="s">
        <v>43</v>
      </c>
      <c r="G62" s="2"/>
      <c r="H62" s="17" t="s">
        <v>29</v>
      </c>
      <c r="I62" s="17" t="s">
        <v>29</v>
      </c>
      <c r="J62" s="15">
        <f>150*0.06</f>
        <v>9</v>
      </c>
      <c r="K62" s="15">
        <f t="shared" si="3"/>
        <v>9</v>
      </c>
      <c r="L62" s="15">
        <f t="shared" si="0"/>
        <v>9</v>
      </c>
      <c r="M62" s="40" t="s">
        <v>209</v>
      </c>
      <c r="N62" s="40"/>
      <c r="O62" s="40"/>
      <c r="P62" s="30" t="s">
        <v>230</v>
      </c>
    </row>
    <row r="63" spans="1:16" ht="52" x14ac:dyDescent="0.35">
      <c r="A63" s="5" t="s">
        <v>224</v>
      </c>
      <c r="B63" s="37" t="s">
        <v>178</v>
      </c>
      <c r="C63" s="2" t="s">
        <v>1</v>
      </c>
      <c r="D63" s="2" t="s">
        <v>26</v>
      </c>
      <c r="E63" s="2" t="s">
        <v>8</v>
      </c>
      <c r="F63" s="2" t="s">
        <v>43</v>
      </c>
      <c r="G63" s="2"/>
      <c r="H63" s="17" t="s">
        <v>29</v>
      </c>
      <c r="I63" s="17" t="s">
        <v>29</v>
      </c>
      <c r="J63" s="15">
        <f>85*0.06</f>
        <v>5.0999999999999996</v>
      </c>
      <c r="K63" s="15">
        <f t="shared" si="3"/>
        <v>5.0999999999999996</v>
      </c>
      <c r="L63" s="15">
        <f t="shared" si="0"/>
        <v>5.0999999999999996</v>
      </c>
      <c r="M63" s="40" t="s">
        <v>209</v>
      </c>
      <c r="N63" s="40"/>
      <c r="O63" s="40"/>
      <c r="P63" s="30" t="s">
        <v>230</v>
      </c>
    </row>
    <row r="64" spans="1:16" ht="65" x14ac:dyDescent="0.35">
      <c r="A64" s="5" t="s">
        <v>225</v>
      </c>
      <c r="B64" s="37" t="s">
        <v>178</v>
      </c>
      <c r="C64" s="2" t="s">
        <v>1</v>
      </c>
      <c r="D64" s="2" t="s">
        <v>26</v>
      </c>
      <c r="E64" s="2" t="s">
        <v>8</v>
      </c>
      <c r="F64" s="2" t="s">
        <v>43</v>
      </c>
      <c r="G64" s="2"/>
      <c r="H64" s="17" t="s">
        <v>29</v>
      </c>
      <c r="I64" s="17" t="s">
        <v>29</v>
      </c>
      <c r="J64" s="15">
        <f>320*0.06</f>
        <v>19.2</v>
      </c>
      <c r="K64" s="15">
        <f t="shared" si="3"/>
        <v>19.2</v>
      </c>
      <c r="L64" s="15">
        <f t="shared" si="0"/>
        <v>19.2</v>
      </c>
      <c r="M64" s="40" t="s">
        <v>209</v>
      </c>
      <c r="N64" s="40"/>
      <c r="O64" s="40"/>
      <c r="P64" s="30" t="s">
        <v>230</v>
      </c>
    </row>
    <row r="65" spans="1:16" ht="26" x14ac:dyDescent="0.35">
      <c r="A65" s="4" t="s">
        <v>124</v>
      </c>
      <c r="B65" s="37" t="s">
        <v>178</v>
      </c>
      <c r="C65" s="2" t="s">
        <v>1</v>
      </c>
      <c r="D65" s="2" t="s">
        <v>3</v>
      </c>
      <c r="E65" s="2" t="s">
        <v>8</v>
      </c>
      <c r="F65" s="2" t="s">
        <v>24</v>
      </c>
      <c r="G65" s="22"/>
      <c r="H65" s="17" t="s">
        <v>29</v>
      </c>
      <c r="I65" s="17" t="s">
        <v>29</v>
      </c>
      <c r="J65" s="17" t="s">
        <v>29</v>
      </c>
      <c r="K65" s="17" t="s">
        <v>29</v>
      </c>
      <c r="L65" s="15" t="str">
        <f t="shared" si="0"/>
        <v>n/a</v>
      </c>
      <c r="M65" s="41" t="s">
        <v>49</v>
      </c>
      <c r="N65" s="2"/>
      <c r="O65" s="2"/>
      <c r="P65" s="30"/>
    </row>
    <row r="66" spans="1:16" ht="130" x14ac:dyDescent="0.35">
      <c r="A66" s="5" t="s">
        <v>144</v>
      </c>
      <c r="B66" s="37" t="s">
        <v>178</v>
      </c>
      <c r="C66" s="2" t="s">
        <v>1</v>
      </c>
      <c r="D66" s="2" t="s">
        <v>5</v>
      </c>
      <c r="E66" s="2" t="s">
        <v>7</v>
      </c>
      <c r="F66" s="2" t="s">
        <v>43</v>
      </c>
      <c r="G66" s="2"/>
      <c r="H66" s="17" t="s">
        <v>29</v>
      </c>
      <c r="I66" s="17" t="s">
        <v>29</v>
      </c>
      <c r="J66" s="17" t="s">
        <v>29</v>
      </c>
      <c r="K66" s="17" t="s">
        <v>29</v>
      </c>
      <c r="L66" s="15" t="str">
        <f t="shared" si="0"/>
        <v>n/a</v>
      </c>
      <c r="M66" s="41" t="s">
        <v>145</v>
      </c>
      <c r="N66" s="2"/>
      <c r="O66" s="2"/>
      <c r="P66" s="39" t="s">
        <v>241</v>
      </c>
    </row>
    <row r="67" spans="1:16" ht="120" customHeight="1" x14ac:dyDescent="0.35">
      <c r="A67" s="4" t="s">
        <v>125</v>
      </c>
      <c r="B67" s="2" t="s">
        <v>36</v>
      </c>
      <c r="C67" s="2" t="s">
        <v>1</v>
      </c>
      <c r="D67" s="2" t="s">
        <v>181</v>
      </c>
      <c r="E67" s="2" t="s">
        <v>8</v>
      </c>
      <c r="F67" s="2" t="s">
        <v>25</v>
      </c>
      <c r="G67" s="2"/>
      <c r="H67" s="17" t="s">
        <v>29</v>
      </c>
      <c r="I67" s="17" t="s">
        <v>29</v>
      </c>
      <c r="J67" s="17" t="s">
        <v>29</v>
      </c>
      <c r="K67" s="17" t="s">
        <v>29</v>
      </c>
      <c r="L67" s="15" t="str">
        <f t="shared" si="0"/>
        <v>n/a</v>
      </c>
      <c r="M67" s="41" t="s">
        <v>50</v>
      </c>
      <c r="N67" s="2"/>
      <c r="O67" s="2"/>
      <c r="P67" s="30"/>
    </row>
    <row r="68" spans="1:16" ht="91" x14ac:dyDescent="0.35">
      <c r="A68" s="4" t="s">
        <v>272</v>
      </c>
      <c r="B68" s="2" t="s">
        <v>36</v>
      </c>
      <c r="C68" s="2" t="s">
        <v>1</v>
      </c>
      <c r="D68" s="2" t="s">
        <v>3</v>
      </c>
      <c r="E68" s="2" t="s">
        <v>8</v>
      </c>
      <c r="F68" s="2" t="s">
        <v>234</v>
      </c>
      <c r="G68" s="22"/>
      <c r="H68" s="17" t="s">
        <v>29</v>
      </c>
      <c r="I68" s="15">
        <v>2730</v>
      </c>
      <c r="J68" s="15">
        <v>2890</v>
      </c>
      <c r="K68" s="15">
        <f>AVERAGE(H68:J68)</f>
        <v>2810</v>
      </c>
      <c r="L68" s="15">
        <f t="shared" si="0"/>
        <v>2810</v>
      </c>
      <c r="M68" s="41" t="s">
        <v>51</v>
      </c>
      <c r="N68" s="40" t="s">
        <v>209</v>
      </c>
      <c r="O68" s="2"/>
      <c r="P68" s="30"/>
    </row>
    <row r="69" spans="1:16" ht="78" x14ac:dyDescent="0.35">
      <c r="A69" s="5" t="s">
        <v>73</v>
      </c>
      <c r="B69" s="2" t="s">
        <v>47</v>
      </c>
      <c r="C69" s="2" t="s">
        <v>1</v>
      </c>
      <c r="D69" s="2" t="s">
        <v>3</v>
      </c>
      <c r="E69" s="2" t="s">
        <v>7</v>
      </c>
      <c r="F69" s="2" t="s">
        <v>68</v>
      </c>
      <c r="G69" s="2"/>
      <c r="H69" s="17" t="s">
        <v>29</v>
      </c>
      <c r="I69" s="17" t="s">
        <v>29</v>
      </c>
      <c r="J69" s="17" t="s">
        <v>29</v>
      </c>
      <c r="K69" s="17" t="s">
        <v>29</v>
      </c>
      <c r="L69" s="17" t="s">
        <v>29</v>
      </c>
      <c r="M69" s="40" t="s">
        <v>75</v>
      </c>
      <c r="N69" s="40" t="s">
        <v>209</v>
      </c>
      <c r="O69" s="2"/>
      <c r="P69" s="30"/>
    </row>
    <row r="70" spans="1:16" x14ac:dyDescent="0.35">
      <c r="A70" s="38"/>
      <c r="B70" s="38"/>
      <c r="C70" s="38"/>
      <c r="D70" s="38"/>
      <c r="E70" s="38"/>
      <c r="F70" s="38"/>
      <c r="G70" s="38"/>
      <c r="H70" s="38"/>
      <c r="I70" s="38"/>
      <c r="J70" s="38"/>
      <c r="K70" s="38"/>
      <c r="L70" s="38"/>
      <c r="M70" s="38"/>
      <c r="N70" s="38"/>
      <c r="O70" s="38"/>
      <c r="P70" s="38"/>
    </row>
  </sheetData>
  <autoFilter ref="A4:P69"/>
  <mergeCells count="1">
    <mergeCell ref="A1:P2"/>
  </mergeCells>
  <hyperlinks>
    <hyperlink ref="M66" r:id="rId1" display="EEA (2016)"/>
    <hyperlink ref="N29" r:id="rId2"/>
    <hyperlink ref="M53" r:id="rId3"/>
    <hyperlink ref="M69" r:id="rId4"/>
    <hyperlink ref="M68" r:id="rId5"/>
    <hyperlink ref="M67" r:id="rId6"/>
    <hyperlink ref="N55" r:id="rId7"/>
    <hyperlink ref="N54" r:id="rId8"/>
    <hyperlink ref="N51" r:id="rId9"/>
    <hyperlink ref="N48" r:id="rId10"/>
    <hyperlink ref="N43" r:id="rId11"/>
    <hyperlink ref="N41" r:id="rId12"/>
    <hyperlink ref="N23" r:id="rId13"/>
    <hyperlink ref="N36" r:id="rId14"/>
    <hyperlink ref="N35" r:id="rId15"/>
    <hyperlink ref="N34" r:id="rId16"/>
    <hyperlink ref="N26" r:id="rId17"/>
    <hyperlink ref="N25" r:id="rId18"/>
    <hyperlink ref="N33" r:id="rId19"/>
    <hyperlink ref="N28" r:id="rId20"/>
    <hyperlink ref="N22" r:id="rId21"/>
    <hyperlink ref="N18" r:id="rId22"/>
    <hyperlink ref="M5" r:id="rId23" display="OECD (2017)"/>
    <hyperlink ref="M6" r:id="rId24"/>
    <hyperlink ref="M8" r:id="rId25"/>
    <hyperlink ref="M9" r:id="rId26"/>
    <hyperlink ref="M10:M11" r:id="rId27" display="IEA (2017)"/>
    <hyperlink ref="M12" r:id="rId28"/>
    <hyperlink ref="M13" r:id="rId29"/>
    <hyperlink ref="M15" r:id="rId30"/>
    <hyperlink ref="M7" r:id="rId31"/>
    <hyperlink ref="N16" r:id="rId32"/>
    <hyperlink ref="M39" r:id="rId33"/>
    <hyperlink ref="M56" r:id="rId34"/>
    <hyperlink ref="M20" r:id="rId35"/>
    <hyperlink ref="M21" r:id="rId36"/>
    <hyperlink ref="M24" r:id="rId37"/>
    <hyperlink ref="O25" r:id="rId38"/>
    <hyperlink ref="M27" r:id="rId39"/>
    <hyperlink ref="M30" r:id="rId40"/>
    <hyperlink ref="M57" r:id="rId41"/>
    <hyperlink ref="M37" r:id="rId42"/>
    <hyperlink ref="M38" r:id="rId43"/>
    <hyperlink ref="N69" r:id="rId44"/>
    <hyperlink ref="O35" r:id="rId45"/>
    <hyperlink ref="M42" r:id="rId46"/>
    <hyperlink ref="M49" r:id="rId47"/>
    <hyperlink ref="M50" r:id="rId48"/>
    <hyperlink ref="O22" r:id="rId49"/>
    <hyperlink ref="O18" r:id="rId50"/>
    <hyperlink ref="O41" r:id="rId51"/>
    <hyperlink ref="O43" r:id="rId52"/>
    <hyperlink ref="O48" r:id="rId53"/>
    <hyperlink ref="M59" r:id="rId54"/>
    <hyperlink ref="M60" r:id="rId55"/>
    <hyperlink ref="M62" r:id="rId56"/>
    <hyperlink ref="M63" r:id="rId57"/>
    <hyperlink ref="M64" r:id="rId58"/>
    <hyperlink ref="M61" r:id="rId59"/>
    <hyperlink ref="N68" r:id="rId60"/>
    <hyperlink ref="M16" r:id="rId61"/>
    <hyperlink ref="M17" r:id="rId62" display="OECD (2017)"/>
    <hyperlink ref="M18" r:id="rId63" display="OECD (2017)"/>
    <hyperlink ref="M22" r:id="rId64" display="OECD (2017)"/>
    <hyperlink ref="M23" r:id="rId65" display="OECD (2017)"/>
    <hyperlink ref="M25" r:id="rId66" display="OECD (2017)"/>
    <hyperlink ref="M26" r:id="rId67" display="OECD (2017)"/>
    <hyperlink ref="M28" r:id="rId68" display="OECD (2017)"/>
    <hyperlink ref="M29" r:id="rId69" display="OECD (2017)"/>
    <hyperlink ref="M33" r:id="rId70" display="OECD (2017)"/>
    <hyperlink ref="M34" r:id="rId71" display="OECD (2017)"/>
    <hyperlink ref="M35" r:id="rId72" display="OECD (2017)"/>
    <hyperlink ref="M36" r:id="rId73" display="OECD (2017)"/>
    <hyperlink ref="M41" r:id="rId74" display="OECD (2017)"/>
    <hyperlink ref="M47" r:id="rId75"/>
    <hyperlink ref="M43" r:id="rId76" display="OECD (2017)"/>
    <hyperlink ref="M48" r:id="rId77" display="OECD (2017)"/>
    <hyperlink ref="M51" r:id="rId78" display="OECD (2017)"/>
    <hyperlink ref="M52" r:id="rId79" display="OECD (2017)"/>
    <hyperlink ref="M54" r:id="rId80" display="OECD (2017)"/>
    <hyperlink ref="M55" r:id="rId81" display="OECD (2017)"/>
    <hyperlink ref="O58" r:id="rId82"/>
    <hyperlink ref="M58" r:id="rId83"/>
    <hyperlink ref="N58" r:id="rId84"/>
    <hyperlink ref="M44" r:id="rId85"/>
    <hyperlink ref="M19" r:id="rId86"/>
    <hyperlink ref="M31" r:id="rId87"/>
    <hyperlink ref="M32" r:id="rId88"/>
    <hyperlink ref="M46" r:id="rId89"/>
    <hyperlink ref="M40" r:id="rId90"/>
    <hyperlink ref="M45" r:id="rId91"/>
  </hyperlinks>
  <pageMargins left="0.7" right="0.7" top="0.75" bottom="0.75" header="0.3" footer="0.3"/>
  <pageSetup paperSize="9" orientation="portrait" r:id="rId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workbookViewId="0">
      <selection sqref="A1:J2"/>
    </sheetView>
  </sheetViews>
  <sheetFormatPr defaultColWidth="9.1796875" defaultRowHeight="14.5" x14ac:dyDescent="0.35"/>
  <sheetData>
    <row r="1" spans="1:10" ht="15.5" customHeight="1" x14ac:dyDescent="0.35">
      <c r="A1" s="58" t="s">
        <v>285</v>
      </c>
      <c r="B1" s="58"/>
      <c r="C1" s="58"/>
      <c r="D1" s="58"/>
      <c r="E1" s="58"/>
      <c r="F1" s="58"/>
      <c r="G1" s="58"/>
      <c r="H1" s="58"/>
      <c r="I1" s="58"/>
      <c r="J1" s="58"/>
    </row>
    <row r="2" spans="1:10" s="1" customFormat="1" ht="15.5" customHeight="1" x14ac:dyDescent="0.35">
      <c r="A2" s="58"/>
      <c r="B2" s="58"/>
      <c r="C2" s="58"/>
      <c r="D2" s="58"/>
      <c r="E2" s="58"/>
      <c r="F2" s="58"/>
      <c r="G2" s="58"/>
      <c r="H2" s="58"/>
      <c r="I2" s="58"/>
      <c r="J2" s="58"/>
    </row>
    <row r="4" spans="1:10" x14ac:dyDescent="0.35">
      <c r="B4" s="50" t="s">
        <v>288</v>
      </c>
    </row>
  </sheetData>
  <mergeCells count="1">
    <mergeCell ref="A1:J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N27"/>
  <sheetViews>
    <sheetView workbookViewId="0">
      <selection sqref="A1:N2"/>
    </sheetView>
  </sheetViews>
  <sheetFormatPr defaultColWidth="9.1796875" defaultRowHeight="14.5" x14ac:dyDescent="0.35"/>
  <cols>
    <col min="1" max="1" width="28.54296875" customWidth="1"/>
    <col min="2" max="2" width="16.1796875" customWidth="1"/>
    <col min="3" max="3" width="12.36328125" customWidth="1"/>
    <col min="4" max="4" width="10.54296875" customWidth="1"/>
    <col min="5" max="5" width="11.81640625" customWidth="1"/>
    <col min="6" max="12" width="10.54296875" customWidth="1"/>
    <col min="13" max="13" width="11.6328125" customWidth="1"/>
    <col min="14" max="14" width="35.453125" customWidth="1"/>
  </cols>
  <sheetData>
    <row r="1" spans="1:14" s="1" customFormat="1" ht="15.5" customHeight="1" x14ac:dyDescent="0.35">
      <c r="A1" s="58" t="s">
        <v>286</v>
      </c>
      <c r="B1" s="58"/>
      <c r="C1" s="58"/>
      <c r="D1" s="58"/>
      <c r="E1" s="58"/>
      <c r="F1" s="58"/>
      <c r="G1" s="58"/>
      <c r="H1" s="58"/>
      <c r="I1" s="58"/>
      <c r="J1" s="58"/>
      <c r="K1" s="58"/>
      <c r="L1" s="58"/>
      <c r="M1" s="58"/>
      <c r="N1" s="58"/>
    </row>
    <row r="2" spans="1:14" s="1" customFormat="1" ht="15.5" customHeight="1" x14ac:dyDescent="0.35">
      <c r="A2" s="58"/>
      <c r="B2" s="58"/>
      <c r="C2" s="58"/>
      <c r="D2" s="58"/>
      <c r="E2" s="58"/>
      <c r="F2" s="58"/>
      <c r="G2" s="58"/>
      <c r="H2" s="58"/>
      <c r="I2" s="58"/>
      <c r="J2" s="58"/>
      <c r="K2" s="58"/>
      <c r="L2" s="58"/>
      <c r="M2" s="58"/>
      <c r="N2" s="58"/>
    </row>
    <row r="3" spans="1:14" s="1" customFormat="1" x14ac:dyDescent="0.35"/>
    <row r="4" spans="1:14" ht="65" x14ac:dyDescent="0.35">
      <c r="A4" s="12" t="s">
        <v>12</v>
      </c>
      <c r="B4" s="45" t="s">
        <v>13</v>
      </c>
      <c r="C4" s="45" t="s">
        <v>10</v>
      </c>
      <c r="D4" s="45" t="s">
        <v>11</v>
      </c>
      <c r="E4" s="45" t="s">
        <v>0</v>
      </c>
      <c r="F4" s="45" t="s">
        <v>9</v>
      </c>
      <c r="G4" s="45" t="s">
        <v>14</v>
      </c>
      <c r="H4" s="45" t="s">
        <v>15</v>
      </c>
      <c r="I4" s="45" t="s">
        <v>16</v>
      </c>
      <c r="J4" s="45" t="s">
        <v>19</v>
      </c>
      <c r="K4" s="45" t="s">
        <v>28</v>
      </c>
      <c r="L4" s="46" t="s">
        <v>27</v>
      </c>
      <c r="M4" s="45" t="s">
        <v>174</v>
      </c>
      <c r="N4" s="12" t="s">
        <v>186</v>
      </c>
    </row>
    <row r="5" spans="1:14" ht="65" x14ac:dyDescent="0.35">
      <c r="A5" s="3" t="s">
        <v>131</v>
      </c>
      <c r="B5" s="6" t="s">
        <v>53</v>
      </c>
      <c r="C5" s="6" t="s">
        <v>2</v>
      </c>
      <c r="D5" s="6" t="s">
        <v>3</v>
      </c>
      <c r="E5" s="2" t="s">
        <v>171</v>
      </c>
      <c r="F5" s="2" t="s">
        <v>20</v>
      </c>
      <c r="G5" s="6" t="s">
        <v>56</v>
      </c>
      <c r="H5" s="7">
        <f>(287616368/1000000)</f>
        <v>287.61636800000002</v>
      </c>
      <c r="I5" s="7">
        <v>0</v>
      </c>
      <c r="J5" s="7">
        <v>0</v>
      </c>
      <c r="K5" s="7">
        <f t="shared" ref="K5:K27" si="0">AVERAGE(H5:J5)</f>
        <v>95.872122666666669</v>
      </c>
      <c r="L5" s="7">
        <f>K5</f>
        <v>95.872122666666669</v>
      </c>
      <c r="M5" s="41" t="s">
        <v>204</v>
      </c>
      <c r="N5" s="29"/>
    </row>
    <row r="6" spans="1:14" ht="65" hidden="1" x14ac:dyDescent="0.35">
      <c r="A6" s="47" t="s">
        <v>132</v>
      </c>
      <c r="B6" s="43" t="s">
        <v>53</v>
      </c>
      <c r="C6" s="43" t="s">
        <v>2</v>
      </c>
      <c r="D6" s="43" t="s">
        <v>3</v>
      </c>
      <c r="E6" s="23" t="s">
        <v>171</v>
      </c>
      <c r="F6" s="23" t="s">
        <v>20</v>
      </c>
      <c r="G6" s="43" t="s">
        <v>54</v>
      </c>
      <c r="H6" s="48">
        <f>(72000000/1000000)</f>
        <v>72</v>
      </c>
      <c r="I6" s="48">
        <v>0</v>
      </c>
      <c r="J6" s="48">
        <v>0</v>
      </c>
      <c r="K6" s="48">
        <f t="shared" si="0"/>
        <v>24</v>
      </c>
      <c r="L6" s="48">
        <f>K6</f>
        <v>24</v>
      </c>
      <c r="M6" s="49" t="s">
        <v>204</v>
      </c>
      <c r="N6" s="44"/>
    </row>
    <row r="7" spans="1:14" ht="65" hidden="1" x14ac:dyDescent="0.35">
      <c r="A7" s="3" t="s">
        <v>133</v>
      </c>
      <c r="B7" s="6" t="s">
        <v>53</v>
      </c>
      <c r="C7" s="6" t="s">
        <v>2</v>
      </c>
      <c r="D7" s="6" t="s">
        <v>3</v>
      </c>
      <c r="E7" s="2" t="s">
        <v>171</v>
      </c>
      <c r="F7" s="2" t="s">
        <v>20</v>
      </c>
      <c r="G7" s="6" t="s">
        <v>57</v>
      </c>
      <c r="H7" s="7">
        <f>(66000000/1000000)</f>
        <v>66</v>
      </c>
      <c r="I7" s="7">
        <v>0</v>
      </c>
      <c r="J7" s="7">
        <v>0</v>
      </c>
      <c r="K7" s="7">
        <f t="shared" si="0"/>
        <v>22</v>
      </c>
      <c r="L7" s="7">
        <f>K7</f>
        <v>22</v>
      </c>
      <c r="M7" s="18" t="s">
        <v>204</v>
      </c>
      <c r="N7" s="29"/>
    </row>
    <row r="8" spans="1:14" ht="104" hidden="1" x14ac:dyDescent="0.35">
      <c r="A8" s="3" t="s">
        <v>134</v>
      </c>
      <c r="B8" s="6" t="s">
        <v>53</v>
      </c>
      <c r="C8" s="6" t="s">
        <v>2</v>
      </c>
      <c r="D8" s="6" t="s">
        <v>3</v>
      </c>
      <c r="E8" s="2" t="s">
        <v>171</v>
      </c>
      <c r="F8" s="2" t="s">
        <v>20</v>
      </c>
      <c r="G8" s="6" t="s">
        <v>57</v>
      </c>
      <c r="H8" s="7">
        <v>0</v>
      </c>
      <c r="I8" s="7">
        <f>(73000000/1000000)</f>
        <v>73</v>
      </c>
      <c r="J8" s="7">
        <v>0</v>
      </c>
      <c r="K8" s="7">
        <f t="shared" si="0"/>
        <v>24.333333333333332</v>
      </c>
      <c r="L8" s="7">
        <f>K8*0.901699</f>
        <v>21.941342333333331</v>
      </c>
      <c r="M8" s="18" t="s">
        <v>204</v>
      </c>
      <c r="N8" s="24" t="s">
        <v>256</v>
      </c>
    </row>
    <row r="9" spans="1:14" ht="52" hidden="1" x14ac:dyDescent="0.35">
      <c r="A9" s="3" t="s">
        <v>135</v>
      </c>
      <c r="B9" s="6" t="s">
        <v>58</v>
      </c>
      <c r="C9" s="6" t="s">
        <v>2</v>
      </c>
      <c r="D9" s="6" t="s">
        <v>4</v>
      </c>
      <c r="E9" s="2" t="s">
        <v>171</v>
      </c>
      <c r="F9" s="6" t="s">
        <v>21</v>
      </c>
      <c r="G9" s="6" t="s">
        <v>59</v>
      </c>
      <c r="H9" s="7">
        <v>0</v>
      </c>
      <c r="I9" s="7">
        <f>(120000000/1000000)</f>
        <v>120</v>
      </c>
      <c r="J9" s="7">
        <v>0</v>
      </c>
      <c r="K9" s="7">
        <f t="shared" si="0"/>
        <v>40</v>
      </c>
      <c r="L9" s="7">
        <f>K9*0.901699</f>
        <v>36.067959999999999</v>
      </c>
      <c r="M9" s="18" t="s">
        <v>204</v>
      </c>
      <c r="N9" s="24" t="s">
        <v>256</v>
      </c>
    </row>
    <row r="10" spans="1:14" ht="39" hidden="1" x14ac:dyDescent="0.35">
      <c r="A10" s="3" t="s">
        <v>136</v>
      </c>
      <c r="B10" s="6" t="s">
        <v>60</v>
      </c>
      <c r="C10" s="6" t="s">
        <v>2</v>
      </c>
      <c r="D10" s="6" t="s">
        <v>4</v>
      </c>
      <c r="E10" s="2" t="s">
        <v>171</v>
      </c>
      <c r="F10" s="6" t="s">
        <v>70</v>
      </c>
      <c r="G10" s="6" t="s">
        <v>61</v>
      </c>
      <c r="H10" s="7">
        <f>41000000/1000000</f>
        <v>41</v>
      </c>
      <c r="I10" s="7">
        <v>0</v>
      </c>
      <c r="J10" s="7">
        <v>0</v>
      </c>
      <c r="K10" s="7">
        <f t="shared" si="0"/>
        <v>13.666666666666666</v>
      </c>
      <c r="L10" s="7">
        <f>K10</f>
        <v>13.666666666666666</v>
      </c>
      <c r="M10" s="18" t="s">
        <v>204</v>
      </c>
      <c r="N10" s="29"/>
    </row>
    <row r="11" spans="1:14" ht="52" hidden="1" x14ac:dyDescent="0.35">
      <c r="A11" s="3" t="s">
        <v>137</v>
      </c>
      <c r="B11" s="6" t="s">
        <v>58</v>
      </c>
      <c r="C11" s="6" t="s">
        <v>2</v>
      </c>
      <c r="D11" s="6" t="s">
        <v>4</v>
      </c>
      <c r="E11" s="2" t="s">
        <v>171</v>
      </c>
      <c r="F11" s="6" t="s">
        <v>70</v>
      </c>
      <c r="G11" s="6" t="s">
        <v>62</v>
      </c>
      <c r="H11" s="7">
        <f>52000000/1000000</f>
        <v>52</v>
      </c>
      <c r="I11" s="7">
        <v>0</v>
      </c>
      <c r="J11" s="7">
        <v>0</v>
      </c>
      <c r="K11" s="7">
        <f t="shared" si="0"/>
        <v>17.333333333333332</v>
      </c>
      <c r="L11" s="7">
        <f>K11*0.753602</f>
        <v>13.062434666666666</v>
      </c>
      <c r="M11" s="18" t="s">
        <v>204</v>
      </c>
      <c r="N11" s="24" t="s">
        <v>256</v>
      </c>
    </row>
    <row r="12" spans="1:14" ht="39" hidden="1" x14ac:dyDescent="0.35">
      <c r="A12" s="3" t="s">
        <v>138</v>
      </c>
      <c r="B12" s="6" t="s">
        <v>60</v>
      </c>
      <c r="C12" s="6" t="s">
        <v>2</v>
      </c>
      <c r="D12" s="6" t="s">
        <v>4</v>
      </c>
      <c r="E12" s="2" t="s">
        <v>171</v>
      </c>
      <c r="F12" s="6" t="s">
        <v>70</v>
      </c>
      <c r="G12" s="6" t="s">
        <v>61</v>
      </c>
      <c r="H12" s="7">
        <v>0</v>
      </c>
      <c r="I12" s="7">
        <f>26560000/1000000</f>
        <v>26.56</v>
      </c>
      <c r="J12" s="7">
        <v>0</v>
      </c>
      <c r="K12" s="7">
        <f t="shared" si="0"/>
        <v>8.8533333333333335</v>
      </c>
      <c r="L12" s="7">
        <f>K12*0.901699</f>
        <v>7.9830418133333341</v>
      </c>
      <c r="M12" s="18" t="s">
        <v>204</v>
      </c>
      <c r="N12" s="24" t="s">
        <v>256</v>
      </c>
    </row>
    <row r="13" spans="1:14" ht="52" hidden="1" x14ac:dyDescent="0.35">
      <c r="A13" s="3" t="s">
        <v>139</v>
      </c>
      <c r="B13" s="6" t="s">
        <v>58</v>
      </c>
      <c r="C13" s="6" t="s">
        <v>2</v>
      </c>
      <c r="D13" s="2" t="s">
        <v>26</v>
      </c>
      <c r="E13" s="2" t="s">
        <v>171</v>
      </c>
      <c r="F13" s="6" t="s">
        <v>22</v>
      </c>
      <c r="G13" s="6" t="s">
        <v>63</v>
      </c>
      <c r="H13" s="7">
        <v>0</v>
      </c>
      <c r="I13" s="7">
        <f>(110030000/1000000)*0.243</f>
        <v>26.737289999999998</v>
      </c>
      <c r="J13" s="7">
        <v>0</v>
      </c>
      <c r="K13" s="7">
        <f t="shared" si="0"/>
        <v>8.9124299999999987</v>
      </c>
      <c r="L13" s="7">
        <f>K13*0.901699</f>
        <v>8.0363292185699997</v>
      </c>
      <c r="M13" s="18" t="s">
        <v>204</v>
      </c>
      <c r="N13" s="29" t="s">
        <v>257</v>
      </c>
    </row>
    <row r="14" spans="1:14" ht="65" hidden="1" x14ac:dyDescent="0.35">
      <c r="A14" s="3" t="s">
        <v>140</v>
      </c>
      <c r="B14" s="6" t="s">
        <v>58</v>
      </c>
      <c r="C14" s="6" t="s">
        <v>2</v>
      </c>
      <c r="D14" s="2" t="s">
        <v>26</v>
      </c>
      <c r="E14" s="2" t="s">
        <v>171</v>
      </c>
      <c r="F14" s="6" t="s">
        <v>22</v>
      </c>
      <c r="G14" s="6" t="s">
        <v>64</v>
      </c>
      <c r="H14" s="7">
        <v>0</v>
      </c>
      <c r="I14" s="7">
        <f>((70000000+5000000)/1000000)*0.001</f>
        <v>7.4999999999999997E-2</v>
      </c>
      <c r="J14" s="7">
        <v>0</v>
      </c>
      <c r="K14" s="7">
        <f t="shared" si="0"/>
        <v>2.4999999999999998E-2</v>
      </c>
      <c r="L14" s="7">
        <f>K14</f>
        <v>2.4999999999999998E-2</v>
      </c>
      <c r="M14" s="18" t="s">
        <v>204</v>
      </c>
      <c r="N14" s="29" t="s">
        <v>242</v>
      </c>
    </row>
    <row r="15" spans="1:14" ht="39" hidden="1" x14ac:dyDescent="0.35">
      <c r="A15" s="3" t="s">
        <v>141</v>
      </c>
      <c r="B15" s="6" t="s">
        <v>58</v>
      </c>
      <c r="C15" s="6" t="s">
        <v>2</v>
      </c>
      <c r="D15" s="2" t="s">
        <v>26</v>
      </c>
      <c r="E15" s="2" t="s">
        <v>171</v>
      </c>
      <c r="F15" s="6" t="s">
        <v>22</v>
      </c>
      <c r="G15" s="6" t="s">
        <v>66</v>
      </c>
      <c r="H15" s="7">
        <v>0</v>
      </c>
      <c r="I15" s="7">
        <f>(56000000/1000000)*0.185</f>
        <v>10.36</v>
      </c>
      <c r="J15" s="7">
        <v>0</v>
      </c>
      <c r="K15" s="7">
        <f t="shared" si="0"/>
        <v>3.4533333333333331</v>
      </c>
      <c r="L15" s="7">
        <f>K15</f>
        <v>3.4533333333333331</v>
      </c>
      <c r="M15" s="18" t="s">
        <v>204</v>
      </c>
      <c r="N15" s="29" t="s">
        <v>244</v>
      </c>
    </row>
    <row r="16" spans="1:14" ht="91" hidden="1" x14ac:dyDescent="0.35">
      <c r="A16" s="3" t="s">
        <v>142</v>
      </c>
      <c r="B16" s="6" t="s">
        <v>58</v>
      </c>
      <c r="C16" s="6" t="s">
        <v>2</v>
      </c>
      <c r="D16" s="2" t="s">
        <v>26</v>
      </c>
      <c r="E16" s="2" t="s">
        <v>171</v>
      </c>
      <c r="F16" s="6" t="s">
        <v>22</v>
      </c>
      <c r="G16" s="6" t="s">
        <v>72</v>
      </c>
      <c r="H16" s="7">
        <f>(49500000/1000000)*0.8945</f>
        <v>44.277749999999997</v>
      </c>
      <c r="I16" s="7">
        <v>0</v>
      </c>
      <c r="J16" s="7">
        <v>0</v>
      </c>
      <c r="K16" s="7">
        <f t="shared" si="0"/>
        <v>14.75925</v>
      </c>
      <c r="L16" s="7">
        <f>K16*0.753602</f>
        <v>11.1226003185</v>
      </c>
      <c r="M16" s="18" t="s">
        <v>204</v>
      </c>
      <c r="N16" s="29" t="s">
        <v>258</v>
      </c>
    </row>
    <row r="17" spans="1:14" ht="39" hidden="1" x14ac:dyDescent="0.35">
      <c r="A17" s="3" t="s">
        <v>143</v>
      </c>
      <c r="B17" s="6" t="s">
        <v>58</v>
      </c>
      <c r="C17" s="6" t="s">
        <v>2</v>
      </c>
      <c r="D17" s="2" t="s">
        <v>26</v>
      </c>
      <c r="E17" s="2" t="s">
        <v>171</v>
      </c>
      <c r="F17" s="6" t="s">
        <v>22</v>
      </c>
      <c r="G17" s="6" t="s">
        <v>65</v>
      </c>
      <c r="H17" s="7">
        <f>(14000000/1000000)*0.577</f>
        <v>8.0779999999999994</v>
      </c>
      <c r="I17" s="7">
        <v>0</v>
      </c>
      <c r="J17" s="7">
        <v>0</v>
      </c>
      <c r="K17" s="7">
        <f t="shared" si="0"/>
        <v>2.6926666666666663</v>
      </c>
      <c r="L17" s="7">
        <f>K17</f>
        <v>2.6926666666666663</v>
      </c>
      <c r="M17" s="18" t="s">
        <v>204</v>
      </c>
      <c r="N17" s="29" t="s">
        <v>243</v>
      </c>
    </row>
    <row r="18" spans="1:14" ht="52" hidden="1" x14ac:dyDescent="0.35">
      <c r="A18" s="3" t="s">
        <v>199</v>
      </c>
      <c r="B18" s="6" t="s">
        <v>58</v>
      </c>
      <c r="C18" s="6" t="s">
        <v>2</v>
      </c>
      <c r="D18" s="2" t="s">
        <v>26</v>
      </c>
      <c r="E18" s="2" t="s">
        <v>171</v>
      </c>
      <c r="F18" s="6" t="s">
        <v>70</v>
      </c>
      <c r="G18" s="6" t="s">
        <v>67</v>
      </c>
      <c r="H18" s="7">
        <v>0</v>
      </c>
      <c r="I18" s="15">
        <f>1711027/1000000</f>
        <v>1.7110270000000001</v>
      </c>
      <c r="J18" s="7">
        <v>0</v>
      </c>
      <c r="K18" s="7">
        <f t="shared" si="0"/>
        <v>0.5703423333333334</v>
      </c>
      <c r="L18" s="7">
        <f>K18*0.901699</f>
        <v>0.51427711162433343</v>
      </c>
      <c r="M18" s="18" t="s">
        <v>204</v>
      </c>
      <c r="N18" s="24" t="s">
        <v>256</v>
      </c>
    </row>
    <row r="19" spans="1:14" ht="65" hidden="1" x14ac:dyDescent="0.35">
      <c r="A19" s="4" t="s">
        <v>195</v>
      </c>
      <c r="B19" s="2" t="s">
        <v>58</v>
      </c>
      <c r="C19" s="2" t="s">
        <v>2</v>
      </c>
      <c r="D19" s="2" t="s">
        <v>181</v>
      </c>
      <c r="E19" s="2" t="s">
        <v>171</v>
      </c>
      <c r="F19" s="2" t="s">
        <v>70</v>
      </c>
      <c r="G19" s="2" t="s">
        <v>187</v>
      </c>
      <c r="H19" s="15">
        <f>80000000/1000000</f>
        <v>80</v>
      </c>
      <c r="I19" s="15">
        <v>0</v>
      </c>
      <c r="J19" s="15">
        <v>0</v>
      </c>
      <c r="K19" s="15">
        <f t="shared" si="0"/>
        <v>26.666666666666668</v>
      </c>
      <c r="L19" s="15">
        <f t="shared" ref="L19:L24" si="1">K19</f>
        <v>26.666666666666668</v>
      </c>
      <c r="M19" s="18" t="s">
        <v>204</v>
      </c>
      <c r="N19" s="30"/>
    </row>
    <row r="20" spans="1:14" ht="39" hidden="1" x14ac:dyDescent="0.35">
      <c r="A20" s="4" t="s">
        <v>229</v>
      </c>
      <c r="B20" s="2" t="s">
        <v>58</v>
      </c>
      <c r="C20" s="2" t="s">
        <v>2</v>
      </c>
      <c r="D20" s="2" t="s">
        <v>4</v>
      </c>
      <c r="E20" s="2" t="s">
        <v>171</v>
      </c>
      <c r="F20" s="2" t="s">
        <v>173</v>
      </c>
      <c r="G20" s="2" t="s">
        <v>76</v>
      </c>
      <c r="H20" s="15">
        <f>70000000/1000000</f>
        <v>70</v>
      </c>
      <c r="I20" s="15">
        <v>0</v>
      </c>
      <c r="J20" s="15">
        <v>0</v>
      </c>
      <c r="K20" s="15">
        <f t="shared" si="0"/>
        <v>23.333333333333332</v>
      </c>
      <c r="L20" s="15">
        <f t="shared" si="1"/>
        <v>23.333333333333332</v>
      </c>
      <c r="M20" s="18" t="s">
        <v>204</v>
      </c>
      <c r="N20" s="30"/>
    </row>
    <row r="21" spans="1:14" ht="52" hidden="1" x14ac:dyDescent="0.35">
      <c r="A21" s="4" t="s">
        <v>198</v>
      </c>
      <c r="B21" s="2" t="s">
        <v>58</v>
      </c>
      <c r="C21" s="2" t="s">
        <v>2</v>
      </c>
      <c r="D21" s="2" t="s">
        <v>26</v>
      </c>
      <c r="E21" s="2" t="s">
        <v>171</v>
      </c>
      <c r="F21" s="2" t="s">
        <v>22</v>
      </c>
      <c r="G21" s="2" t="s">
        <v>188</v>
      </c>
      <c r="H21" s="15">
        <f>(100000000/1000000)*0.987</f>
        <v>98.7</v>
      </c>
      <c r="I21" s="15">
        <v>0</v>
      </c>
      <c r="J21" s="15">
        <v>0</v>
      </c>
      <c r="K21" s="15">
        <f t="shared" si="0"/>
        <v>32.9</v>
      </c>
      <c r="L21" s="15">
        <f t="shared" si="1"/>
        <v>32.9</v>
      </c>
      <c r="M21" s="18" t="s">
        <v>204</v>
      </c>
      <c r="N21" s="30" t="s">
        <v>245</v>
      </c>
    </row>
    <row r="22" spans="1:14" ht="65" hidden="1" x14ac:dyDescent="0.35">
      <c r="A22" s="4" t="s">
        <v>196</v>
      </c>
      <c r="B22" s="2" t="s">
        <v>58</v>
      </c>
      <c r="C22" s="2" t="s">
        <v>2</v>
      </c>
      <c r="D22" s="2" t="s">
        <v>26</v>
      </c>
      <c r="E22" s="2" t="s">
        <v>171</v>
      </c>
      <c r="F22" s="2" t="s">
        <v>22</v>
      </c>
      <c r="G22" s="2" t="s">
        <v>189</v>
      </c>
      <c r="H22" s="15">
        <f>(20000000/1000000)*0.995</f>
        <v>19.899999999999999</v>
      </c>
      <c r="I22" s="15">
        <v>0</v>
      </c>
      <c r="J22" s="15">
        <v>0</v>
      </c>
      <c r="K22" s="15">
        <f t="shared" si="0"/>
        <v>6.6333333333333329</v>
      </c>
      <c r="L22" s="15">
        <f t="shared" si="1"/>
        <v>6.6333333333333329</v>
      </c>
      <c r="M22" s="18" t="s">
        <v>204</v>
      </c>
      <c r="N22" s="30" t="s">
        <v>246</v>
      </c>
    </row>
    <row r="23" spans="1:14" ht="52" hidden="1" x14ac:dyDescent="0.35">
      <c r="A23" s="4" t="s">
        <v>197</v>
      </c>
      <c r="B23" s="2" t="s">
        <v>58</v>
      </c>
      <c r="C23" s="2" t="s">
        <v>2</v>
      </c>
      <c r="D23" s="2" t="s">
        <v>26</v>
      </c>
      <c r="E23" s="2" t="s">
        <v>171</v>
      </c>
      <c r="F23" s="2" t="s">
        <v>23</v>
      </c>
      <c r="G23" s="2" t="s">
        <v>190</v>
      </c>
      <c r="H23" s="15" t="s">
        <v>29</v>
      </c>
      <c r="I23" s="15" t="s">
        <v>29</v>
      </c>
      <c r="J23" s="15" t="s">
        <v>29</v>
      </c>
      <c r="K23" s="15" t="s">
        <v>29</v>
      </c>
      <c r="L23" s="15" t="s">
        <v>29</v>
      </c>
      <c r="M23" s="18" t="s">
        <v>204</v>
      </c>
      <c r="N23" s="30" t="s">
        <v>271</v>
      </c>
    </row>
    <row r="24" spans="1:14" ht="39" hidden="1" x14ac:dyDescent="0.35">
      <c r="A24" s="4" t="s">
        <v>200</v>
      </c>
      <c r="B24" s="2" t="s">
        <v>58</v>
      </c>
      <c r="C24" s="2" t="s">
        <v>2</v>
      </c>
      <c r="D24" s="2" t="s">
        <v>26</v>
      </c>
      <c r="E24" s="2" t="s">
        <v>171</v>
      </c>
      <c r="F24" s="2" t="s">
        <v>70</v>
      </c>
      <c r="G24" s="2" t="s">
        <v>191</v>
      </c>
      <c r="H24" s="15">
        <f>26000000/1000000</f>
        <v>26</v>
      </c>
      <c r="I24" s="15">
        <v>0</v>
      </c>
      <c r="J24" s="15">
        <v>0</v>
      </c>
      <c r="K24" s="15">
        <f t="shared" si="0"/>
        <v>8.6666666666666661</v>
      </c>
      <c r="L24" s="15">
        <f t="shared" si="1"/>
        <v>8.6666666666666661</v>
      </c>
      <c r="M24" s="18" t="s">
        <v>204</v>
      </c>
      <c r="N24" s="30"/>
    </row>
    <row r="25" spans="1:14" ht="78" hidden="1" x14ac:dyDescent="0.35">
      <c r="A25" s="4" t="s">
        <v>201</v>
      </c>
      <c r="B25" s="2" t="s">
        <v>58</v>
      </c>
      <c r="C25" s="2" t="s">
        <v>2</v>
      </c>
      <c r="D25" s="2" t="s">
        <v>26</v>
      </c>
      <c r="E25" s="2" t="s">
        <v>171</v>
      </c>
      <c r="F25" s="2" t="s">
        <v>22</v>
      </c>
      <c r="G25" s="2" t="s">
        <v>192</v>
      </c>
      <c r="H25" s="15">
        <f>(40000000/1000000)*0.878</f>
        <v>35.119999999999997</v>
      </c>
      <c r="I25" s="15">
        <v>0</v>
      </c>
      <c r="J25" s="15">
        <v>0</v>
      </c>
      <c r="K25" s="15">
        <f t="shared" si="0"/>
        <v>11.706666666666665</v>
      </c>
      <c r="L25" s="15">
        <f>K25</f>
        <v>11.706666666666665</v>
      </c>
      <c r="M25" s="18" t="s">
        <v>204</v>
      </c>
      <c r="N25" s="30" t="s">
        <v>247</v>
      </c>
    </row>
    <row r="26" spans="1:14" ht="65" hidden="1" x14ac:dyDescent="0.35">
      <c r="A26" s="4" t="s">
        <v>202</v>
      </c>
      <c r="B26" s="2" t="s">
        <v>58</v>
      </c>
      <c r="C26" s="2" t="s">
        <v>2</v>
      </c>
      <c r="D26" s="2" t="s">
        <v>26</v>
      </c>
      <c r="E26" s="2" t="s">
        <v>171</v>
      </c>
      <c r="F26" s="2" t="s">
        <v>22</v>
      </c>
      <c r="G26" s="2" t="s">
        <v>193</v>
      </c>
      <c r="H26" s="15">
        <f>(52000000/1000000)*0.608</f>
        <v>31.616</v>
      </c>
      <c r="I26" s="15">
        <v>0</v>
      </c>
      <c r="J26" s="15">
        <v>0</v>
      </c>
      <c r="K26" s="15">
        <f t="shared" si="0"/>
        <v>10.538666666666666</v>
      </c>
      <c r="L26" s="15">
        <f>K26</f>
        <v>10.538666666666666</v>
      </c>
      <c r="M26" s="18" t="s">
        <v>204</v>
      </c>
      <c r="N26" s="30" t="s">
        <v>248</v>
      </c>
    </row>
    <row r="27" spans="1:14" ht="39" hidden="1" x14ac:dyDescent="0.35">
      <c r="A27" s="4" t="s">
        <v>203</v>
      </c>
      <c r="B27" s="2" t="s">
        <v>58</v>
      </c>
      <c r="C27" s="2" t="s">
        <v>2</v>
      </c>
      <c r="D27" s="2" t="s">
        <v>26</v>
      </c>
      <c r="E27" s="2" t="s">
        <v>171</v>
      </c>
      <c r="F27" s="2" t="s">
        <v>22</v>
      </c>
      <c r="G27" s="2" t="s">
        <v>194</v>
      </c>
      <c r="H27" s="15">
        <f>(42900000/1000000)*0.192</f>
        <v>8.2368000000000006</v>
      </c>
      <c r="I27" s="15">
        <v>0</v>
      </c>
      <c r="J27" s="15">
        <v>0</v>
      </c>
      <c r="K27" s="15">
        <f t="shared" si="0"/>
        <v>2.7456</v>
      </c>
      <c r="L27" s="15">
        <f>K27</f>
        <v>2.7456</v>
      </c>
      <c r="M27" s="18" t="s">
        <v>204</v>
      </c>
      <c r="N27" s="30" t="s">
        <v>249</v>
      </c>
    </row>
  </sheetData>
  <autoFilter ref="A4:N27">
    <filterColumn colId="6">
      <filters>
        <filter val="Viet Nam"/>
      </filters>
    </filterColumn>
  </autoFilter>
  <mergeCells count="1">
    <mergeCell ref="A1:N2"/>
  </mergeCells>
  <hyperlinks>
    <hyperlink ref="M5:M27" r:id="rId1" display="Shift the Subsidies (201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workbookViewId="0">
      <selection sqref="A1:P2"/>
    </sheetView>
  </sheetViews>
  <sheetFormatPr defaultColWidth="9.1796875" defaultRowHeight="14.5" x14ac:dyDescent="0.35"/>
  <cols>
    <col min="1" max="1" width="22.26953125" customWidth="1"/>
    <col min="2" max="2" width="14.453125" customWidth="1"/>
    <col min="3" max="4" width="10.81640625" customWidth="1"/>
    <col min="5" max="5" width="11.6328125" customWidth="1"/>
    <col min="6" max="6" width="11.81640625" customWidth="1"/>
    <col min="7" max="15" width="10.81640625" customWidth="1"/>
    <col min="16" max="16" width="37.81640625" customWidth="1"/>
  </cols>
  <sheetData>
    <row r="1" spans="1:16" s="1" customFormat="1" ht="15.5" customHeight="1" x14ac:dyDescent="0.35">
      <c r="A1" s="59" t="s">
        <v>287</v>
      </c>
      <c r="B1" s="59"/>
      <c r="C1" s="59"/>
      <c r="D1" s="59"/>
      <c r="E1" s="59"/>
      <c r="F1" s="59"/>
      <c r="G1" s="59"/>
      <c r="H1" s="59"/>
      <c r="I1" s="59"/>
      <c r="J1" s="59"/>
      <c r="K1" s="59"/>
      <c r="L1" s="59"/>
      <c r="M1" s="59"/>
      <c r="N1" s="59"/>
      <c r="O1" s="59"/>
      <c r="P1" s="59"/>
    </row>
    <row r="2" spans="1:16" s="1" customFormat="1" ht="15.5" customHeight="1" x14ac:dyDescent="0.35">
      <c r="A2" s="59"/>
      <c r="B2" s="59"/>
      <c r="C2" s="59"/>
      <c r="D2" s="59"/>
      <c r="E2" s="59"/>
      <c r="F2" s="59"/>
      <c r="G2" s="59"/>
      <c r="H2" s="59"/>
      <c r="I2" s="59"/>
      <c r="J2" s="59"/>
      <c r="K2" s="59"/>
      <c r="L2" s="59"/>
      <c r="M2" s="59"/>
      <c r="N2" s="59"/>
      <c r="O2" s="59"/>
      <c r="P2" s="59"/>
    </row>
    <row r="3" spans="1:16" s="1" customFormat="1" x14ac:dyDescent="0.35"/>
    <row r="4" spans="1:16" ht="65" x14ac:dyDescent="0.35">
      <c r="A4" s="12" t="s">
        <v>12</v>
      </c>
      <c r="B4" s="45" t="s">
        <v>13</v>
      </c>
      <c r="C4" s="45" t="s">
        <v>10</v>
      </c>
      <c r="D4" s="45" t="s">
        <v>11</v>
      </c>
      <c r="E4" s="45" t="s">
        <v>0</v>
      </c>
      <c r="F4" s="45" t="s">
        <v>9</v>
      </c>
      <c r="G4" s="45" t="s">
        <v>14</v>
      </c>
      <c r="H4" s="45" t="s">
        <v>15</v>
      </c>
      <c r="I4" s="45" t="s">
        <v>16</v>
      </c>
      <c r="J4" s="45" t="s">
        <v>19</v>
      </c>
      <c r="K4" s="45" t="s">
        <v>28</v>
      </c>
      <c r="L4" s="46" t="s">
        <v>27</v>
      </c>
      <c r="M4" s="45" t="s">
        <v>174</v>
      </c>
      <c r="N4" s="45" t="s">
        <v>175</v>
      </c>
      <c r="O4" s="45" t="s">
        <v>176</v>
      </c>
      <c r="P4" s="12" t="s">
        <v>186</v>
      </c>
    </row>
    <row r="5" spans="1:16" ht="39" x14ac:dyDescent="0.35">
      <c r="A5" s="12" t="s">
        <v>146</v>
      </c>
      <c r="B5" s="6" t="s">
        <v>86</v>
      </c>
      <c r="C5" s="6" t="s">
        <v>77</v>
      </c>
      <c r="D5" s="6" t="s">
        <v>4</v>
      </c>
      <c r="E5" s="2" t="s">
        <v>171</v>
      </c>
      <c r="F5" s="6" t="s">
        <v>70</v>
      </c>
      <c r="G5" s="6" t="s">
        <v>55</v>
      </c>
      <c r="H5" s="15" t="s">
        <v>29</v>
      </c>
      <c r="I5" s="15">
        <f>400/2</f>
        <v>200</v>
      </c>
      <c r="J5" s="15">
        <f>400/2</f>
        <v>200</v>
      </c>
      <c r="K5" s="15">
        <f>AVERAGE(H5:J5)</f>
        <v>200</v>
      </c>
      <c r="L5" s="15">
        <f>K5</f>
        <v>200</v>
      </c>
      <c r="M5" s="10" t="s">
        <v>147</v>
      </c>
      <c r="N5" s="10" t="s">
        <v>148</v>
      </c>
      <c r="O5" s="41" t="s">
        <v>184</v>
      </c>
      <c r="P5" s="29" t="s">
        <v>250</v>
      </c>
    </row>
    <row r="6" spans="1:16" ht="65" x14ac:dyDescent="0.35">
      <c r="A6" s="12" t="s">
        <v>149</v>
      </c>
      <c r="B6" s="6" t="s">
        <v>86</v>
      </c>
      <c r="C6" s="6" t="s">
        <v>77</v>
      </c>
      <c r="D6" s="6" t="s">
        <v>5</v>
      </c>
      <c r="E6" s="2" t="s">
        <v>171</v>
      </c>
      <c r="F6" s="6" t="s">
        <v>69</v>
      </c>
      <c r="G6" s="24" t="s">
        <v>92</v>
      </c>
      <c r="H6" s="15" t="s">
        <v>29</v>
      </c>
      <c r="I6" s="15" t="s">
        <v>29</v>
      </c>
      <c r="J6" s="15" t="s">
        <v>29</v>
      </c>
      <c r="K6" s="15" t="s">
        <v>29</v>
      </c>
      <c r="L6" s="15" t="s">
        <v>29</v>
      </c>
      <c r="M6" s="10" t="s">
        <v>147</v>
      </c>
      <c r="N6" s="10"/>
      <c r="O6" s="6"/>
      <c r="P6" s="24"/>
    </row>
    <row r="7" spans="1:16" ht="78" x14ac:dyDescent="0.35">
      <c r="A7" s="12" t="s">
        <v>150</v>
      </c>
      <c r="B7" s="6" t="s">
        <v>86</v>
      </c>
      <c r="C7" s="6" t="s">
        <v>77</v>
      </c>
      <c r="D7" s="6" t="s">
        <v>5</v>
      </c>
      <c r="E7" s="2" t="s">
        <v>171</v>
      </c>
      <c r="F7" s="6" t="s">
        <v>70</v>
      </c>
      <c r="G7" s="6" t="s">
        <v>55</v>
      </c>
      <c r="H7" s="15">
        <f>450/29</f>
        <v>15.517241379310345</v>
      </c>
      <c r="I7" s="15">
        <f>450/29</f>
        <v>15.517241379310345</v>
      </c>
      <c r="J7" s="15">
        <f>450/29</f>
        <v>15.517241379310345</v>
      </c>
      <c r="K7" s="15">
        <f>AVERAGE(H7:J7)</f>
        <v>15.517241379310343</v>
      </c>
      <c r="L7" s="15">
        <f>K7</f>
        <v>15.517241379310343</v>
      </c>
      <c r="M7" s="10" t="s">
        <v>147</v>
      </c>
      <c r="N7" s="10"/>
      <c r="O7" s="6"/>
      <c r="P7" s="29" t="s">
        <v>251</v>
      </c>
    </row>
    <row r="8" spans="1:16" ht="52" x14ac:dyDescent="0.35">
      <c r="A8" s="12" t="s">
        <v>156</v>
      </c>
      <c r="B8" s="6" t="s">
        <v>153</v>
      </c>
      <c r="C8" s="6" t="s">
        <v>77</v>
      </c>
      <c r="D8" s="6" t="s">
        <v>4</v>
      </c>
      <c r="E8" s="2" t="s">
        <v>171</v>
      </c>
      <c r="F8" s="6" t="s">
        <v>70</v>
      </c>
      <c r="G8" s="6" t="s">
        <v>155</v>
      </c>
      <c r="H8" s="15" t="s">
        <v>29</v>
      </c>
      <c r="I8" s="15" t="s">
        <v>29</v>
      </c>
      <c r="J8" s="15" t="s">
        <v>29</v>
      </c>
      <c r="K8" s="15" t="s">
        <v>29</v>
      </c>
      <c r="L8" s="15" t="s">
        <v>29</v>
      </c>
      <c r="M8" s="10" t="s">
        <v>154</v>
      </c>
      <c r="N8" s="10"/>
      <c r="O8" s="6"/>
      <c r="P8" s="24"/>
    </row>
    <row r="9" spans="1:16" ht="65" x14ac:dyDescent="0.35">
      <c r="A9" s="12" t="s">
        <v>159</v>
      </c>
      <c r="B9" s="6" t="s">
        <v>157</v>
      </c>
      <c r="C9" s="6" t="s">
        <v>77</v>
      </c>
      <c r="D9" s="6" t="s">
        <v>5</v>
      </c>
      <c r="E9" s="2" t="s">
        <v>171</v>
      </c>
      <c r="F9" s="6" t="s">
        <v>70</v>
      </c>
      <c r="G9" s="6" t="s">
        <v>158</v>
      </c>
      <c r="H9" s="15" t="s">
        <v>29</v>
      </c>
      <c r="I9" s="15" t="s">
        <v>29</v>
      </c>
      <c r="J9" s="15" t="s">
        <v>29</v>
      </c>
      <c r="K9" s="15" t="s">
        <v>29</v>
      </c>
      <c r="L9" s="15" t="s">
        <v>29</v>
      </c>
      <c r="M9" s="10" t="s">
        <v>147</v>
      </c>
      <c r="N9" s="41" t="s">
        <v>184</v>
      </c>
      <c r="O9" s="6"/>
      <c r="P9" s="24"/>
    </row>
    <row r="10" spans="1:16" ht="65" x14ac:dyDescent="0.35">
      <c r="A10" s="12" t="s">
        <v>160</v>
      </c>
      <c r="B10" s="6" t="s">
        <v>86</v>
      </c>
      <c r="C10" s="6" t="s">
        <v>77</v>
      </c>
      <c r="D10" s="6" t="s">
        <v>5</v>
      </c>
      <c r="E10" s="2" t="s">
        <v>171</v>
      </c>
      <c r="F10" s="6" t="s">
        <v>70</v>
      </c>
      <c r="G10" s="6" t="s">
        <v>55</v>
      </c>
      <c r="H10" s="15">
        <f>22/5</f>
        <v>4.4000000000000004</v>
      </c>
      <c r="I10" s="15" t="s">
        <v>29</v>
      </c>
      <c r="J10" s="15" t="s">
        <v>29</v>
      </c>
      <c r="K10" s="15">
        <f>AVERAGE(H10:J10)</f>
        <v>4.4000000000000004</v>
      </c>
      <c r="L10" s="15">
        <f>K10</f>
        <v>4.4000000000000004</v>
      </c>
      <c r="M10" s="10" t="s">
        <v>161</v>
      </c>
      <c r="N10" s="41" t="s">
        <v>184</v>
      </c>
      <c r="O10" s="6"/>
      <c r="P10" s="29" t="s">
        <v>252</v>
      </c>
    </row>
    <row r="11" spans="1:16" ht="39" x14ac:dyDescent="0.35">
      <c r="A11" s="12" t="s">
        <v>164</v>
      </c>
      <c r="B11" s="6" t="s">
        <v>163</v>
      </c>
      <c r="C11" s="6" t="s">
        <v>77</v>
      </c>
      <c r="D11" s="6" t="s">
        <v>4</v>
      </c>
      <c r="E11" s="2" t="s">
        <v>171</v>
      </c>
      <c r="F11" s="6" t="s">
        <v>20</v>
      </c>
      <c r="G11" s="6" t="s">
        <v>55</v>
      </c>
      <c r="H11" s="15">
        <f>1230/6</f>
        <v>205</v>
      </c>
      <c r="I11" s="15">
        <f>1230/6</f>
        <v>205</v>
      </c>
      <c r="J11" s="15">
        <f>1230/6</f>
        <v>205</v>
      </c>
      <c r="K11" s="15">
        <f>AVERAGE(H11:J11)</f>
        <v>205</v>
      </c>
      <c r="L11" s="15">
        <f>K11</f>
        <v>205</v>
      </c>
      <c r="M11" s="10" t="s">
        <v>162</v>
      </c>
      <c r="N11" s="41" t="s">
        <v>184</v>
      </c>
      <c r="O11" s="6"/>
      <c r="P11" s="29" t="s">
        <v>253</v>
      </c>
    </row>
    <row r="12" spans="1:16" ht="78" x14ac:dyDescent="0.35">
      <c r="A12" s="12" t="s">
        <v>167</v>
      </c>
      <c r="B12" s="6" t="s">
        <v>86</v>
      </c>
      <c r="C12" s="6" t="s">
        <v>77</v>
      </c>
      <c r="D12" s="6" t="s">
        <v>4</v>
      </c>
      <c r="E12" s="2" t="s">
        <v>171</v>
      </c>
      <c r="F12" s="6" t="s">
        <v>173</v>
      </c>
      <c r="G12" s="6" t="s">
        <v>81</v>
      </c>
      <c r="H12" s="15" t="s">
        <v>29</v>
      </c>
      <c r="I12" s="15" t="s">
        <v>29</v>
      </c>
      <c r="J12" s="15" t="s">
        <v>29</v>
      </c>
      <c r="K12" s="15" t="s">
        <v>29</v>
      </c>
      <c r="L12" s="15" t="s">
        <v>29</v>
      </c>
      <c r="M12" s="41" t="s">
        <v>184</v>
      </c>
      <c r="N12" s="10" t="s">
        <v>165</v>
      </c>
      <c r="O12" s="10" t="s">
        <v>166</v>
      </c>
      <c r="P12" s="28"/>
    </row>
    <row r="13" spans="1:16" ht="65" x14ac:dyDescent="0.35">
      <c r="A13" s="12" t="s">
        <v>168</v>
      </c>
      <c r="B13" s="6" t="s">
        <v>79</v>
      </c>
      <c r="C13" s="6" t="s">
        <v>77</v>
      </c>
      <c r="D13" s="6" t="s">
        <v>4</v>
      </c>
      <c r="E13" s="2" t="s">
        <v>171</v>
      </c>
      <c r="F13" s="6" t="s">
        <v>173</v>
      </c>
      <c r="G13" s="6" t="s">
        <v>169</v>
      </c>
      <c r="H13" s="15" t="s">
        <v>29</v>
      </c>
      <c r="I13" s="15" t="s">
        <v>29</v>
      </c>
      <c r="J13" s="15" t="s">
        <v>29</v>
      </c>
      <c r="K13" s="15" t="s">
        <v>29</v>
      </c>
      <c r="L13" s="15" t="s">
        <v>29</v>
      </c>
      <c r="M13" s="41" t="s">
        <v>184</v>
      </c>
      <c r="N13" s="10" t="s">
        <v>170</v>
      </c>
      <c r="O13" s="10" t="s">
        <v>148</v>
      </c>
      <c r="P13" s="28"/>
    </row>
    <row r="14" spans="1:16" ht="65" x14ac:dyDescent="0.35">
      <c r="A14" s="12" t="s">
        <v>182</v>
      </c>
      <c r="B14" s="6" t="s">
        <v>79</v>
      </c>
      <c r="C14" s="6" t="s">
        <v>77</v>
      </c>
      <c r="D14" s="6" t="s">
        <v>4</v>
      </c>
      <c r="E14" s="2" t="s">
        <v>171</v>
      </c>
      <c r="F14" s="6" t="s">
        <v>173</v>
      </c>
      <c r="G14" s="6" t="s">
        <v>169</v>
      </c>
      <c r="H14" s="15" t="s">
        <v>29</v>
      </c>
      <c r="I14" s="15" t="s">
        <v>29</v>
      </c>
      <c r="J14" s="15" t="s">
        <v>29</v>
      </c>
      <c r="K14" s="15" t="s">
        <v>29</v>
      </c>
      <c r="L14" s="15" t="s">
        <v>29</v>
      </c>
      <c r="M14" s="41" t="s">
        <v>184</v>
      </c>
      <c r="N14" s="10" t="s">
        <v>148</v>
      </c>
      <c r="O14" s="10"/>
      <c r="P14" s="28"/>
    </row>
    <row r="15" spans="1:16" ht="65" x14ac:dyDescent="0.35">
      <c r="A15" s="12" t="s">
        <v>152</v>
      </c>
      <c r="B15" s="6" t="s">
        <v>79</v>
      </c>
      <c r="C15" s="6" t="s">
        <v>77</v>
      </c>
      <c r="D15" s="6" t="s">
        <v>4</v>
      </c>
      <c r="E15" s="6" t="s">
        <v>7</v>
      </c>
      <c r="F15" s="6" t="s">
        <v>21</v>
      </c>
      <c r="G15" s="6" t="s">
        <v>151</v>
      </c>
      <c r="H15" s="15" t="s">
        <v>29</v>
      </c>
      <c r="I15" s="15" t="s">
        <v>29</v>
      </c>
      <c r="J15" s="15" t="s">
        <v>29</v>
      </c>
      <c r="K15" s="15" t="s">
        <v>29</v>
      </c>
      <c r="L15" s="15" t="s">
        <v>29</v>
      </c>
      <c r="M15" s="41" t="s">
        <v>184</v>
      </c>
      <c r="N15" s="10"/>
      <c r="O15" s="6"/>
      <c r="P15" s="24"/>
    </row>
    <row r="16" spans="1:16" ht="65" x14ac:dyDescent="0.35">
      <c r="A16" s="3" t="s">
        <v>126</v>
      </c>
      <c r="B16" s="2" t="s">
        <v>79</v>
      </c>
      <c r="C16" s="2" t="s">
        <v>77</v>
      </c>
      <c r="D16" s="6" t="s">
        <v>4</v>
      </c>
      <c r="E16" s="2" t="s">
        <v>7</v>
      </c>
      <c r="F16" s="6" t="s">
        <v>21</v>
      </c>
      <c r="G16" s="6" t="s">
        <v>84</v>
      </c>
      <c r="H16" s="15" t="s">
        <v>29</v>
      </c>
      <c r="I16" s="7">
        <v>0.24</v>
      </c>
      <c r="J16" s="15" t="s">
        <v>29</v>
      </c>
      <c r="K16" s="7">
        <f>AVERAGE(I16:J16)</f>
        <v>0.24</v>
      </c>
      <c r="L16" s="7">
        <f>K16</f>
        <v>0.24</v>
      </c>
      <c r="M16" s="41" t="s">
        <v>185</v>
      </c>
      <c r="N16" s="6"/>
      <c r="O16" s="6"/>
      <c r="P16" s="24"/>
    </row>
    <row r="17" spans="1:16" ht="65" x14ac:dyDescent="0.35">
      <c r="A17" s="4" t="s">
        <v>127</v>
      </c>
      <c r="B17" s="2" t="s">
        <v>79</v>
      </c>
      <c r="C17" s="2" t="s">
        <v>77</v>
      </c>
      <c r="D17" s="2" t="s">
        <v>4</v>
      </c>
      <c r="E17" s="2" t="s">
        <v>7</v>
      </c>
      <c r="F17" s="2" t="s">
        <v>20</v>
      </c>
      <c r="G17" s="2" t="s">
        <v>76</v>
      </c>
      <c r="H17" s="15" t="s">
        <v>29</v>
      </c>
      <c r="I17" s="15">
        <v>111.19</v>
      </c>
      <c r="J17" s="15">
        <v>36.76</v>
      </c>
      <c r="K17" s="15">
        <f>AVERAGE(H17:J17)</f>
        <v>73.974999999999994</v>
      </c>
      <c r="L17" s="15">
        <f>K17</f>
        <v>73.974999999999994</v>
      </c>
      <c r="M17" s="41" t="s">
        <v>78</v>
      </c>
      <c r="N17" s="41" t="s">
        <v>185</v>
      </c>
      <c r="O17" s="2"/>
      <c r="P17" s="30"/>
    </row>
    <row r="18" spans="1:16" ht="65" x14ac:dyDescent="0.35">
      <c r="A18" s="3" t="s">
        <v>128</v>
      </c>
      <c r="B18" s="2" t="s">
        <v>79</v>
      </c>
      <c r="C18" s="2" t="s">
        <v>77</v>
      </c>
      <c r="D18" s="6" t="s">
        <v>32</v>
      </c>
      <c r="E18" s="2" t="s">
        <v>7</v>
      </c>
      <c r="F18" s="2" t="s">
        <v>20</v>
      </c>
      <c r="G18" s="6" t="s">
        <v>80</v>
      </c>
      <c r="H18" s="15" t="s">
        <v>29</v>
      </c>
      <c r="I18" s="15">
        <v>47.65</v>
      </c>
      <c r="J18" s="7">
        <f>190.79</f>
        <v>190.79</v>
      </c>
      <c r="K18" s="15">
        <f>AVERAGE(H18:J18)</f>
        <v>119.22</v>
      </c>
      <c r="L18" s="15">
        <f>K18</f>
        <v>119.22</v>
      </c>
      <c r="M18" s="41" t="s">
        <v>78</v>
      </c>
      <c r="N18" s="41" t="s">
        <v>185</v>
      </c>
      <c r="O18" s="2"/>
      <c r="P18" s="30"/>
    </row>
    <row r="19" spans="1:16" ht="104" x14ac:dyDescent="0.35">
      <c r="A19" s="3" t="s">
        <v>129</v>
      </c>
      <c r="B19" s="2" t="s">
        <v>79</v>
      </c>
      <c r="C19" s="2" t="s">
        <v>77</v>
      </c>
      <c r="D19" s="6" t="s">
        <v>32</v>
      </c>
      <c r="E19" s="2" t="s">
        <v>7</v>
      </c>
      <c r="F19" s="2" t="s">
        <v>20</v>
      </c>
      <c r="G19" s="6" t="s">
        <v>81</v>
      </c>
      <c r="H19" s="15" t="s">
        <v>29</v>
      </c>
      <c r="I19" s="15">
        <v>0.89</v>
      </c>
      <c r="J19" s="7">
        <v>0.31</v>
      </c>
      <c r="K19" s="15">
        <f>AVERAGE(H19:J19)</f>
        <v>0.6</v>
      </c>
      <c r="L19" s="15">
        <f>K19</f>
        <v>0.6</v>
      </c>
      <c r="M19" s="41" t="s">
        <v>78</v>
      </c>
      <c r="N19" s="41" t="s">
        <v>185</v>
      </c>
      <c r="O19" s="2"/>
      <c r="P19" s="30"/>
    </row>
    <row r="20" spans="1:16" ht="52" x14ac:dyDescent="0.35">
      <c r="A20" s="12" t="s">
        <v>85</v>
      </c>
      <c r="B20" s="2" t="s">
        <v>79</v>
      </c>
      <c r="C20" s="2" t="s">
        <v>77</v>
      </c>
      <c r="D20" s="6" t="s">
        <v>3</v>
      </c>
      <c r="E20" s="2" t="s">
        <v>7</v>
      </c>
      <c r="F20" s="6" t="s">
        <v>23</v>
      </c>
      <c r="G20" s="6" t="s">
        <v>82</v>
      </c>
      <c r="H20" s="15" t="s">
        <v>29</v>
      </c>
      <c r="I20" s="15">
        <v>1.75</v>
      </c>
      <c r="J20" s="15" t="s">
        <v>29</v>
      </c>
      <c r="K20" s="15">
        <f>AVERAGE(H20:J20)</f>
        <v>1.75</v>
      </c>
      <c r="L20" s="15">
        <f>K20</f>
        <v>1.75</v>
      </c>
      <c r="M20" s="10" t="s">
        <v>83</v>
      </c>
      <c r="N20" s="41" t="s">
        <v>185</v>
      </c>
      <c r="O20" s="2"/>
      <c r="P20" s="30"/>
    </row>
    <row r="21" spans="1:16" ht="65" x14ac:dyDescent="0.35">
      <c r="A21" s="3" t="s">
        <v>130</v>
      </c>
      <c r="B21" s="6" t="s">
        <v>88</v>
      </c>
      <c r="C21" s="2" t="s">
        <v>77</v>
      </c>
      <c r="D21" s="6" t="s">
        <v>5</v>
      </c>
      <c r="E21" s="6" t="s">
        <v>171</v>
      </c>
      <c r="F21" s="6" t="s">
        <v>70</v>
      </c>
      <c r="G21" s="6" t="s">
        <v>87</v>
      </c>
      <c r="H21" s="15" t="s">
        <v>29</v>
      </c>
      <c r="I21" s="15" t="s">
        <v>29</v>
      </c>
      <c r="J21" s="15" t="s">
        <v>29</v>
      </c>
      <c r="K21" s="15" t="s">
        <v>29</v>
      </c>
      <c r="L21" s="15" t="s">
        <v>29</v>
      </c>
      <c r="M21" s="25" t="s">
        <v>89</v>
      </c>
      <c r="N21" s="10" t="s">
        <v>90</v>
      </c>
      <c r="O21" s="10"/>
      <c r="P21" s="28"/>
    </row>
    <row r="22" spans="1:16" ht="52" x14ac:dyDescent="0.35">
      <c r="A22" s="5" t="s">
        <v>93</v>
      </c>
      <c r="B22" s="2" t="s">
        <v>95</v>
      </c>
      <c r="C22" s="2" t="s">
        <v>77</v>
      </c>
      <c r="D22" s="2" t="s">
        <v>26</v>
      </c>
      <c r="E22" s="2" t="s">
        <v>7</v>
      </c>
      <c r="F22" s="2" t="s">
        <v>23</v>
      </c>
      <c r="G22" s="2" t="s">
        <v>55</v>
      </c>
      <c r="H22" s="15" t="s">
        <v>29</v>
      </c>
      <c r="I22" s="15">
        <f>865*0.67</f>
        <v>579.55000000000007</v>
      </c>
      <c r="J22" s="15">
        <f>1051*0.67</f>
        <v>704.17000000000007</v>
      </c>
      <c r="K22" s="15">
        <f>AVERAGE(H22:J22)</f>
        <v>641.86000000000013</v>
      </c>
      <c r="L22" s="15">
        <f>K22</f>
        <v>641.86000000000013</v>
      </c>
      <c r="M22" s="41" t="s">
        <v>183</v>
      </c>
      <c r="N22" s="41" t="s">
        <v>94</v>
      </c>
      <c r="O22" s="41" t="s">
        <v>184</v>
      </c>
      <c r="P22" s="29" t="s">
        <v>273</v>
      </c>
    </row>
  </sheetData>
  <autoFilter ref="A4:P22"/>
  <mergeCells count="1">
    <mergeCell ref="A1:P2"/>
  </mergeCells>
  <hyperlinks>
    <hyperlink ref="M20" r:id="rId1" display="http://www.edison-norge.no/Exploration"/>
    <hyperlink ref="M21" r:id="rId2"/>
    <hyperlink ref="N21" r:id="rId3"/>
    <hyperlink ref="N22" r:id="rId4"/>
    <hyperlink ref="M5" r:id="rId5"/>
    <hyperlink ref="N5" r:id="rId6"/>
    <hyperlink ref="M6" r:id="rId7"/>
    <hyperlink ref="M7" r:id="rId8"/>
    <hyperlink ref="M8" r:id="rId9"/>
    <hyperlink ref="M9" r:id="rId10"/>
    <hyperlink ref="M10" r:id="rId11"/>
    <hyperlink ref="M11" r:id="rId12"/>
    <hyperlink ref="N12" r:id="rId13"/>
    <hyperlink ref="O12" r:id="rId14"/>
    <hyperlink ref="N13" r:id="rId15"/>
    <hyperlink ref="N14" r:id="rId16"/>
    <hyperlink ref="O13" r:id="rId17"/>
    <hyperlink ref="M22" r:id="rId18" display="EDF (2016) Consolidated financial statements 2016"/>
    <hyperlink ref="O22" r:id="rId19"/>
    <hyperlink ref="M15" r:id="rId20"/>
    <hyperlink ref="M14" r:id="rId21"/>
    <hyperlink ref="M13" r:id="rId22"/>
    <hyperlink ref="M12" r:id="rId23"/>
    <hyperlink ref="N11" r:id="rId24"/>
    <hyperlink ref="N10" r:id="rId25"/>
    <hyperlink ref="N9" r:id="rId26"/>
    <hyperlink ref="O5" r:id="rId27"/>
    <hyperlink ref="M16" r:id="rId28"/>
    <hyperlink ref="N17" r:id="rId29"/>
    <hyperlink ref="N18" r:id="rId30"/>
    <hyperlink ref="N19" r:id="rId31"/>
    <hyperlink ref="N20" r:id="rId32"/>
    <hyperlink ref="M17" r:id="rId33"/>
    <hyperlink ref="M18" r:id="rId34"/>
    <hyperlink ref="M19" r:id="rId35"/>
  </hyperlinks>
  <pageMargins left="0.7" right="0.7" top="0.75" bottom="0.75" header="0.3" footer="0.3"/>
  <pageSetup paperSize="9" orientation="portrait" r:id="rId3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ummary xmlns="57b417f7-d786-4243-a30f-6aa963038fea" xsi:nil="true"/>
    <Key xmlns="57b417f7-d786-4243-a30f-6aa963038fea">true</Key>
    <Document_x0020_Type xmlns="57b417f7-d786-4243-a30f-6aa963038fea">General</Document_x0020_Type>
    <Status xmlns="57b417f7-d786-4243-a30f-6aa963038fea">Active</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94367AB67D8A4E84C9366474BD262F" ma:contentTypeVersion="" ma:contentTypeDescription="Create a new document." ma:contentTypeScope="" ma:versionID="5dc3487b0128b721428201107dcc33db">
  <xsd:schema xmlns:xsd="http://www.w3.org/2001/XMLSchema" xmlns:xs="http://www.w3.org/2001/XMLSchema" xmlns:p="http://schemas.microsoft.com/office/2006/metadata/properties" xmlns:ns2="57b417f7-d786-4243-a30f-6aa963038fea" targetNamespace="http://schemas.microsoft.com/office/2006/metadata/properties" ma:root="true" ma:fieldsID="497597cbed0da86670c9097ac158da60" ns2:_="">
    <xsd:import namespace="57b417f7-d786-4243-a30f-6aa963038fea"/>
    <xsd:element name="properties">
      <xsd:complexType>
        <xsd:sequence>
          <xsd:element name="documentManagement">
            <xsd:complexType>
              <xsd:all>
                <xsd:element ref="ns2:Summary" minOccurs="0"/>
                <xsd:element ref="ns2:Document_x0020_Type"/>
                <xsd:element ref="ns2:Status"/>
                <xsd:element ref="ns2:Ke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417f7-d786-4243-a30f-6aa963038fea" elementFormDefault="qualified">
    <xsd:import namespace="http://schemas.microsoft.com/office/2006/documentManagement/types"/>
    <xsd:import namespace="http://schemas.microsoft.com/office/infopath/2007/PartnerControls"/>
    <xsd:element name="Summary" ma:index="8" nillable="true" ma:displayName="Summary" ma:description="A short description of what's in the document can help people to find it." ma:internalName="Summary">
      <xsd:simpleType>
        <xsd:restriction base="dms:Note">
          <xsd:maxLength value="255"/>
        </xsd:restriction>
      </xsd:simpleType>
    </xsd:element>
    <xsd:element name="Document_x0020_Type" ma:index="9" ma:displayName="Document Type" ma:default="General" ma:description="Leave as general unless this is a special type of document (eg PID, CV, Meeting Report etc)" ma:format="Dropdown" ma:internalName="Document_x0020_Type">
      <xsd:simpleType>
        <xsd:restriction base="dms:Choice">
          <xsd:enumeration value="Budget"/>
          <xsd:enumeration value="Business Plan"/>
          <xsd:enumeration value="Contract"/>
          <xsd:enumeration value="CV"/>
          <xsd:enumeration value="Expenses"/>
          <xsd:enumeration value="General"/>
          <xsd:enumeration value="How-to / Guideline"/>
          <xsd:enumeration value="Invoice"/>
          <xsd:enumeration value="M&amp;E"/>
          <xsd:enumeration value="Meeting Notes / Minutes"/>
          <xsd:enumeration value="PID"/>
          <xsd:enumeration value="Policy"/>
          <xsd:enumeration value="Proposal"/>
          <xsd:enumeration value="Publication"/>
          <xsd:enumeration value="Trip Report"/>
        </xsd:restriction>
      </xsd:simpleType>
    </xsd:element>
    <xsd:element name="Status" ma:index="10" ma:displayName="Status" ma:default="Active" ma:format="Dropdown" ma:internalName="Status">
      <xsd:simpleType>
        <xsd:restriction base="dms:Choice">
          <xsd:enumeration value="Active"/>
          <xsd:enumeration value="Closed"/>
          <xsd:enumeration value="Archived"/>
        </xsd:restriction>
      </xsd:simpleType>
    </xsd:element>
    <xsd:element name="Key" ma:index="11" nillable="true" ma:displayName="Key" ma:default="1" ma:description="Tick if this is a key document for this project." ma:internalName="Key">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628294-A9BF-4284-A2D9-00D17D6E8DCD}">
  <ds:schemaRefs>
    <ds:schemaRef ds:uri="http://purl.org/dc/terms/"/>
    <ds:schemaRef ds:uri="57b417f7-d786-4243-a30f-6aa963038fea"/>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D433C3FC-94D3-4730-8D07-7F9C1D5C5666}">
  <ds:schemaRefs>
    <ds:schemaRef ds:uri="http://schemas.microsoft.com/sharepoint/v3/contenttype/forms"/>
  </ds:schemaRefs>
</ds:datastoreItem>
</file>

<file path=customXml/itemProps3.xml><?xml version="1.0" encoding="utf-8"?>
<ds:datastoreItem xmlns:ds="http://schemas.openxmlformats.org/officeDocument/2006/customXml" ds:itemID="{C7461422-2543-4CB2-B226-2FDFD89A66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417f7-d786-4243-a30f-6aa963038f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Overview</vt:lpstr>
      <vt:lpstr>Summary</vt:lpstr>
      <vt:lpstr>Fiscal support</vt:lpstr>
      <vt:lpstr>Public finance (domestic + EU)</vt:lpstr>
      <vt:lpstr>Public finance (international)</vt:lpstr>
      <vt:lpstr>SOE investment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Ipek Gencsu</dc:creator>
  <cp:lastModifiedBy>Charlie Zajicek</cp:lastModifiedBy>
  <cp:lastPrinted>2017-05-16T10:56:20Z</cp:lastPrinted>
  <dcterms:created xsi:type="dcterms:W3CDTF">2017-03-02T15:27:26Z</dcterms:created>
  <dcterms:modified xsi:type="dcterms:W3CDTF">2017-09-27T19:34:07Z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0x0101006294367AB67D8A4E84C9366474BD262F</vt:lpwstr>
  </property>
  <property fmtid="{D5CDD505-2E9C-101B-9397-08002B2CF9AE}" pid="3" name="_NewReviewCycle">
    <vt:lpwstr/>
  </property>
</Properties>
</file>