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https://overseasdevelopmenti-my.sharepoint.com/personal/c_zajicek_odi_org_uk/Documents/Cluster comms/Climate and energy policy/FFS datasheets/FINAL FOR DESIGN/"/>
    </mc:Choice>
  </mc:AlternateContent>
  <bookViews>
    <workbookView xWindow="0" yWindow="0" windowWidth="24000" windowHeight="11080" tabRatio="670"/>
  </bookViews>
  <sheets>
    <sheet name="Overview" sheetId="11" r:id="rId1"/>
    <sheet name="Summary" sheetId="10" r:id="rId2"/>
    <sheet name="Fiscal support" sheetId="12" r:id="rId3"/>
    <sheet name="Public finance (domestic + EU)" sheetId="14" r:id="rId4"/>
    <sheet name="Public finance (international)" sheetId="15" r:id="rId5"/>
    <sheet name="SOE investment" sheetId="16" r:id="rId6"/>
  </sheets>
  <definedNames>
    <definedName name="_xlnm._FilterDatabase" localSheetId="2" hidden="1">'Fiscal support'!$A$4:$O$24</definedName>
    <definedName name="_xlnm._FilterDatabase" localSheetId="5" hidden="1">'SOE investment'!$A$4:$O$25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0" l="1"/>
  <c r="X10" i="10"/>
  <c r="X9" i="10"/>
  <c r="X8" i="10"/>
  <c r="X7" i="10"/>
  <c r="L7" i="10" l="1"/>
  <c r="J24" i="12" l="1"/>
  <c r="I24" i="12"/>
  <c r="H24" i="12"/>
  <c r="K24" i="12" s="1"/>
  <c r="L24" i="12" s="1"/>
  <c r="K23" i="12"/>
  <c r="L23" i="12" s="1"/>
  <c r="H13" i="12"/>
  <c r="K13" i="12" s="1"/>
  <c r="L13" i="12" s="1"/>
  <c r="H12" i="12"/>
  <c r="K12" i="12" s="1"/>
  <c r="L12" i="12" s="1"/>
  <c r="H11" i="12"/>
  <c r="K11" i="12" s="1"/>
  <c r="L11" i="12" s="1"/>
  <c r="H6" i="12"/>
  <c r="K6" i="12" s="1"/>
  <c r="L6" i="12" s="1"/>
  <c r="H21" i="16"/>
  <c r="K21" i="16" s="1"/>
  <c r="L21" i="16" s="1"/>
  <c r="K20" i="16"/>
  <c r="L20" i="16" s="1"/>
  <c r="H19" i="16"/>
  <c r="K19" i="16" s="1"/>
  <c r="L19" i="16" s="1"/>
  <c r="K18" i="16"/>
  <c r="L18" i="16" s="1"/>
  <c r="K17" i="16"/>
  <c r="L17" i="16" s="1"/>
  <c r="H17" i="16"/>
  <c r="H16" i="16"/>
  <c r="K16" i="16" s="1"/>
  <c r="L16" i="16" s="1"/>
  <c r="K15" i="16"/>
  <c r="L15" i="16" s="1"/>
  <c r="K14" i="16"/>
  <c r="L14" i="16" s="1"/>
  <c r="H13" i="16"/>
  <c r="K13" i="16" s="1"/>
  <c r="L13" i="16" s="1"/>
  <c r="H12" i="16"/>
  <c r="K12" i="16" s="1"/>
  <c r="L12" i="16" s="1"/>
  <c r="H11" i="16"/>
  <c r="K11" i="16" s="1"/>
  <c r="L11" i="16" s="1"/>
  <c r="H10" i="16"/>
  <c r="K10" i="16" s="1"/>
  <c r="L10" i="16" s="1"/>
  <c r="H9" i="16"/>
  <c r="K9" i="16" s="1"/>
  <c r="L9" i="16" s="1"/>
  <c r="K7" i="16"/>
  <c r="L7" i="16" s="1"/>
  <c r="H7" i="16"/>
  <c r="L9" i="10" l="1"/>
  <c r="L11" i="10"/>
  <c r="L10" i="10"/>
  <c r="L8" i="10"/>
</calcChain>
</file>

<file path=xl/sharedStrings.xml><?xml version="1.0" encoding="utf-8"?>
<sst xmlns="http://schemas.openxmlformats.org/spreadsheetml/2006/main" count="534" uniqueCount="150">
  <si>
    <t>Incidence</t>
  </si>
  <si>
    <t>Tax exemption</t>
  </si>
  <si>
    <t>Public finance (international)</t>
  </si>
  <si>
    <t>Oil</t>
  </si>
  <si>
    <t>Gas</t>
  </si>
  <si>
    <t>Coal</t>
  </si>
  <si>
    <t>Oil and gas</t>
  </si>
  <si>
    <t>Production</t>
  </si>
  <si>
    <t>Consumption</t>
  </si>
  <si>
    <t xml:space="preserve">Stage </t>
  </si>
  <si>
    <t>Subsidy type</t>
  </si>
  <si>
    <t>Targeted energy source</t>
  </si>
  <si>
    <t>Source</t>
  </si>
  <si>
    <t>Notes</t>
  </si>
  <si>
    <t>Measure or project (written description)</t>
  </si>
  <si>
    <t>Source of subsidy (entity / institution name, or ministry if available)</t>
  </si>
  <si>
    <t>Recipient country 
(for international support)</t>
  </si>
  <si>
    <t>2014
(national currency)</t>
  </si>
  <si>
    <t>2015
(national currency)</t>
  </si>
  <si>
    <t>Coal, oil and gas</t>
  </si>
  <si>
    <t>2016
(national currency)</t>
  </si>
  <si>
    <t>Grid</t>
  </si>
  <si>
    <t>Multiple or unclear</t>
  </si>
  <si>
    <t>Transport</t>
  </si>
  <si>
    <t>Household</t>
  </si>
  <si>
    <t>Electricity (unspecified)</t>
  </si>
  <si>
    <t>Price and income support</t>
  </si>
  <si>
    <t>Estimated annual amount
(million, EUR)</t>
  </si>
  <si>
    <t>2013
(national currency)</t>
  </si>
  <si>
    <t>Estimated annual amount
(national currency)</t>
  </si>
  <si>
    <t>Oil and Gas</t>
  </si>
  <si>
    <t>Budget expenditure</t>
  </si>
  <si>
    <t>n/a</t>
  </si>
  <si>
    <t>OECD (2017)</t>
  </si>
  <si>
    <t>Households</t>
  </si>
  <si>
    <t>Development, extraction and preparation</t>
  </si>
  <si>
    <t>Transition support (workers and communities)</t>
  </si>
  <si>
    <t>Decommissioning and rehabilitation</t>
  </si>
  <si>
    <t>Heating</t>
  </si>
  <si>
    <t>Power plants</t>
  </si>
  <si>
    <t>Agriculture</t>
  </si>
  <si>
    <t>Industry and business</t>
  </si>
  <si>
    <t>Ministry for National Economy, National Tax and Customs Administration</t>
  </si>
  <si>
    <t>Ministry for National Economy</t>
  </si>
  <si>
    <t>Ministry of Finance</t>
  </si>
  <si>
    <t>Clean Air Action Group (2011)</t>
  </si>
  <si>
    <t>Hungarian Energy Office</t>
  </si>
  <si>
    <t>Hungarian Energy Office (2012)</t>
  </si>
  <si>
    <t>Government of Hungary</t>
  </si>
  <si>
    <t>Government/ Public Body</t>
  </si>
  <si>
    <t>European Commission (2014)</t>
  </si>
  <si>
    <t>Government of Hungary, Ministry for National Economy</t>
  </si>
  <si>
    <t>Government/Public body</t>
  </si>
  <si>
    <t>RD&amp;D for 'enhanced oil and gas production'</t>
  </si>
  <si>
    <t>MVM</t>
  </si>
  <si>
    <t>MVM (2015)</t>
  </si>
  <si>
    <t>MAVIR Ltd. (MVM)</t>
  </si>
  <si>
    <t>Hungarian Gas Storage Ltd. (MVM)</t>
  </si>
  <si>
    <t>MVM (2014)</t>
  </si>
  <si>
    <t>Local tax benefits</t>
  </si>
  <si>
    <t>Power plant shutdown and recultivation</t>
  </si>
  <si>
    <t>Commercial natural gas purchase</t>
  </si>
  <si>
    <t>Purchase of electric energy</t>
  </si>
  <si>
    <t>Income from capacity auction</t>
  </si>
  <si>
    <t>Grants and benefits paid to MVM</t>
  </si>
  <si>
    <t>TOTAL</t>
  </si>
  <si>
    <t>Infrastructure (inc. distribution)</t>
  </si>
  <si>
    <t>SOE investment</t>
  </si>
  <si>
    <t>Electricity (gas-based)</t>
  </si>
  <si>
    <t>Public finance</t>
  </si>
  <si>
    <t>International</t>
  </si>
  <si>
    <t>Profits from overallocation of EU ETS emission allowances since 2008</t>
  </si>
  <si>
    <t>Government / public body</t>
  </si>
  <si>
    <t>CE Delft 2016</t>
  </si>
  <si>
    <t>Source 2</t>
  </si>
  <si>
    <t>Domestic and EU</t>
  </si>
  <si>
    <t>Coal mining</t>
  </si>
  <si>
    <t>Electricity</t>
  </si>
  <si>
    <r>
      <t xml:space="preserve">Early retirement payment for coal miners: </t>
    </r>
    <r>
      <rPr>
        <sz val="10"/>
        <color theme="1"/>
        <rFont val="Calibri"/>
        <family val="2"/>
        <scheme val="minor"/>
      </rPr>
      <t>social transfers benefitting coal miners in Hungary. These include wage subsidies, early-retirement payments, and "coal emolument supplements"</t>
    </r>
  </si>
  <si>
    <r>
      <t xml:space="preserve">Fuel Tax Refund for Railways: </t>
    </r>
    <r>
      <rPr>
        <sz val="10"/>
        <color theme="1"/>
        <rFont val="Calibri"/>
        <family val="2"/>
        <scheme val="minor"/>
      </rPr>
      <t xml:space="preserve">Railways operating in Hungary are refunded the excise tax they pay on their purchases of diesel fuel. </t>
    </r>
  </si>
  <si>
    <r>
      <t>Fuel Tax Refund for Agriculture:</t>
    </r>
    <r>
      <rPr>
        <sz val="10"/>
        <color theme="1"/>
        <rFont val="Calibri"/>
        <family val="2"/>
        <scheme val="minor"/>
      </rPr>
      <t xml:space="preserve"> The off-road use of diesel fuel in farming activities is subject to refunds of up to 70% of the excise tax normally levied on sales of petroleum products in Hungary. </t>
    </r>
  </si>
  <si>
    <r>
      <t xml:space="preserve">Reduced rate of VAT for district heating: </t>
    </r>
    <r>
      <rPr>
        <sz val="10"/>
        <color theme="1"/>
        <rFont val="Calibri"/>
        <family val="2"/>
        <scheme val="minor"/>
      </rPr>
      <t xml:space="preserve">Sales of district heat in Hungary are subject to a preferential VAT rate. Since about 98% of the country’s heat is generated using fossil fuels, the inventory considers this measure to be supporting the consumption of these fuels. </t>
    </r>
  </si>
  <si>
    <r>
      <t>Company car and private car tax:</t>
    </r>
    <r>
      <rPr>
        <sz val="10"/>
        <color theme="1"/>
        <rFont val="Calibri"/>
        <family val="2"/>
        <scheme val="minor"/>
      </rPr>
      <t xml:space="preserve"> reduced tax on car rental services and cars used for private (non-business) purposes</t>
    </r>
    <r>
      <rPr>
        <b/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</si>
  <si>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 xml:space="preserve">Tax exemption for international  passenger transport: </t>
    </r>
    <r>
      <rPr>
        <sz val="10"/>
        <color theme="1"/>
        <rFont val="Calibri"/>
        <family val="2"/>
        <scheme val="minor"/>
      </rPr>
      <t>passenger transport is exempt with credit, if the place of departure,
destination, or both are outside of Hungary</t>
    </r>
  </si>
  <si>
    <r>
      <rPr>
        <b/>
        <sz val="10"/>
        <color theme="1"/>
        <rFont val="Calibri"/>
        <family val="2"/>
        <scheme val="minor"/>
      </rPr>
      <t>Discount price of natural gas for large families:</t>
    </r>
    <r>
      <rPr>
        <sz val="10"/>
        <color theme="1"/>
        <rFont val="Calibri"/>
        <family val="2"/>
        <scheme val="minor"/>
      </rPr>
      <t xml:space="preserve"> families with three children are entitled to take 1800 m³ gas at discount rates instead of 1200 m³. Families with four or more children can draw an additional 300 m³ discounted gas volume per children above 1800 m³.</t>
    </r>
  </si>
  <si>
    <r>
      <t xml:space="preserve">Development of the transmission network </t>
    </r>
    <r>
      <rPr>
        <sz val="10"/>
        <color theme="1"/>
        <rFont val="Calibri"/>
        <family val="2"/>
        <scheme val="minor"/>
      </rPr>
      <t xml:space="preserve"> in 2015</t>
    </r>
  </si>
  <si>
    <r>
      <rPr>
        <b/>
        <sz val="10"/>
        <color theme="1"/>
        <rFont val="Calibri"/>
        <family val="2"/>
        <scheme val="minor"/>
      </rPr>
      <t>Investments in the closure of mines:</t>
    </r>
    <r>
      <rPr>
        <sz val="10"/>
        <color theme="1"/>
        <rFont val="Calibri"/>
        <family val="2"/>
        <scheme val="minor"/>
      </rPr>
      <t xml:space="preserve"> mine environmental protection obligations and mine shutdown</t>
    </r>
  </si>
  <si>
    <r>
      <rPr>
        <b/>
        <sz val="10"/>
        <color theme="1"/>
        <rFont val="Calibri"/>
        <family val="2"/>
        <scheme val="minor"/>
      </rPr>
      <t>The decommissioning of six gas weels at the Hajdúszoboszló Natural Gas Storage Site:</t>
    </r>
    <r>
      <rPr>
        <sz val="10"/>
        <color theme="1"/>
        <rFont val="Calibri"/>
        <family val="2"/>
        <scheme val="minor"/>
      </rPr>
      <t xml:space="preserve"> in 2015</t>
    </r>
  </si>
  <si>
    <r>
      <rPr>
        <b/>
        <sz val="10"/>
        <color theme="1"/>
        <rFont val="Calibri"/>
        <family val="2"/>
        <scheme val="minor"/>
      </rPr>
      <t xml:space="preserve">Tax benefits from state budget: </t>
    </r>
    <r>
      <rPr>
        <sz val="10"/>
        <color theme="1"/>
        <rFont val="Calibri"/>
        <family val="2"/>
        <scheme val="minor"/>
      </rPr>
      <t>receivables in corporation tax, special tax, VAT and 'other' benefits</t>
    </r>
  </si>
  <si>
    <r>
      <t>Acquisition of 50% shareholdinng in Panrusg</t>
    </r>
    <r>
      <rPr>
        <b/>
        <sz val="10"/>
        <color theme="1"/>
        <rFont val="Calibri"/>
        <family val="2"/>
      </rPr>
      <t>áz Zrt.</t>
    </r>
  </si>
  <si>
    <r>
      <rPr>
        <b/>
        <sz val="10"/>
        <color theme="1"/>
        <rFont val="Calibri"/>
        <family val="2"/>
        <scheme val="minor"/>
      </rPr>
      <t xml:space="preserve">Guarantee for 16 foreign electricity and gas companies: </t>
    </r>
    <r>
      <rPr>
        <sz val="10"/>
        <color theme="1"/>
        <rFont val="Calibri"/>
        <family val="2"/>
        <scheme val="minor"/>
      </rPr>
      <t>arising from electricity and gas transactions</t>
    </r>
  </si>
  <si>
    <r>
      <rPr>
        <b/>
        <sz val="10"/>
        <color theme="1"/>
        <rFont val="Calibri"/>
        <family val="2"/>
        <scheme val="minor"/>
      </rPr>
      <t>Guarantee for one Hungarian electric energy organisation:</t>
    </r>
    <r>
      <rPr>
        <sz val="10"/>
        <color theme="1"/>
        <rFont val="Calibri"/>
        <family val="2"/>
        <scheme val="minor"/>
      </rPr>
      <t xml:space="preserve"> for current payment obligations</t>
    </r>
  </si>
  <si>
    <r>
      <rPr>
        <b/>
        <sz val="10"/>
        <color theme="1"/>
        <rFont val="Calibri"/>
        <family val="2"/>
        <scheme val="minor"/>
      </rPr>
      <t>Guarantee for Paksi Atomerőmű Zrt.:</t>
    </r>
    <r>
      <rPr>
        <sz val="10"/>
        <color theme="1"/>
        <rFont val="Calibri"/>
        <family val="2"/>
        <scheme val="minor"/>
      </rPr>
      <t xml:space="preserve"> for obligations of contract services</t>
    </r>
  </si>
  <si>
    <r>
      <t xml:space="preserve">Guarantee for four energy companies: </t>
    </r>
    <r>
      <rPr>
        <sz val="10"/>
        <color theme="1"/>
        <rFont val="Calibri"/>
        <family val="2"/>
        <scheme val="minor"/>
      </rPr>
      <t>for the current payment obligations of Magyar Földgázkereskedő Zrt.</t>
    </r>
  </si>
  <si>
    <r>
      <rPr>
        <b/>
        <sz val="10"/>
        <color theme="1"/>
        <rFont val="Calibri"/>
        <family val="2"/>
        <scheme val="minor"/>
      </rPr>
      <t xml:space="preserve">Unconditional guarantee for one Hungarian energy company: </t>
    </r>
    <r>
      <rPr>
        <sz val="10"/>
        <color theme="1"/>
        <rFont val="Calibri"/>
        <family val="2"/>
        <scheme val="minor"/>
      </rPr>
      <t xml:space="preserve">for the current payment obligations of Magyar Földgázkereskedő Zrt. </t>
    </r>
  </si>
  <si>
    <r>
      <rPr>
        <b/>
        <sz val="10"/>
        <color theme="1"/>
        <rFont val="Calibri"/>
        <family val="2"/>
        <scheme val="minor"/>
      </rPr>
      <t xml:space="preserve">Guarantee for two foreign gas companies: </t>
    </r>
    <r>
      <rPr>
        <sz val="10"/>
        <color theme="1"/>
        <rFont val="Calibri"/>
        <family val="2"/>
        <scheme val="minor"/>
      </rPr>
      <t>for payment obligations arising from trade transactions</t>
    </r>
  </si>
  <si>
    <r>
      <rPr>
        <b/>
        <sz val="10"/>
        <color theme="1"/>
        <rFont val="Calibri"/>
        <family val="2"/>
        <scheme val="minor"/>
      </rPr>
      <t>Unconditional guarantee:</t>
    </r>
    <r>
      <rPr>
        <sz val="10"/>
        <color theme="1"/>
        <rFont val="Calibri"/>
        <family val="2"/>
        <scheme val="minor"/>
      </rPr>
      <t xml:space="preserve"> for Unicredit Bank Zrt. For the payment obligations of MVM Partner Zrt</t>
    </r>
  </si>
  <si>
    <r>
      <rPr>
        <b/>
        <sz val="10"/>
        <color theme="1"/>
        <rFont val="Calibri"/>
        <family val="2"/>
        <scheme val="minor"/>
      </rPr>
      <t>Hungarian Energy and Public Utility Regulatory Authority reduction in electricity utility prices:</t>
    </r>
    <r>
      <rPr>
        <sz val="10"/>
        <color theme="1"/>
        <rFont val="Calibri"/>
        <family val="2"/>
        <scheme val="minor"/>
      </rPr>
      <t xml:space="preserve"> prices were reduced by over 25% during 2013-2014 </t>
    </r>
  </si>
  <si>
    <t>IEA (2017)</t>
  </si>
  <si>
    <t>Euractiv (2016)</t>
  </si>
  <si>
    <t>The figure was adjusted according to the fact that 30% of electricity assets are fossil fuels</t>
  </si>
  <si>
    <r>
      <rPr>
        <b/>
        <sz val="10"/>
        <color theme="1"/>
        <rFont val="Calibri"/>
        <family val="2"/>
        <scheme val="minor"/>
      </rPr>
      <t xml:space="preserve">Support for training: </t>
    </r>
    <r>
      <rPr>
        <sz val="10"/>
        <color theme="1"/>
        <rFont val="Calibri"/>
        <family val="2"/>
        <scheme val="minor"/>
      </rPr>
      <t xml:space="preserve">training of individuals open surface mining, listed in the National Training Catalogue </t>
    </r>
  </si>
  <si>
    <t>Extraction and preparation</t>
  </si>
  <si>
    <t>WWF Hungary (2017)</t>
  </si>
  <si>
    <r>
      <t>Low royalty rates on lignite extraction:</t>
    </r>
    <r>
      <rPr>
        <sz val="10"/>
        <color theme="1"/>
        <rFont val="Calibri"/>
        <family val="2"/>
        <scheme val="minor"/>
      </rPr>
      <t xml:space="preserve"> when compared with other fossil fuel extraction royalties (oil, gas)</t>
    </r>
  </si>
  <si>
    <r>
      <t xml:space="preserve">Capacity auction: </t>
    </r>
    <r>
      <rPr>
        <sz val="10"/>
        <color theme="1"/>
        <rFont val="Calibri"/>
        <family val="2"/>
        <scheme val="minor"/>
      </rPr>
      <t>support to electricity producers for the ability to respond to periods of peak demand</t>
    </r>
  </si>
  <si>
    <r>
      <rPr>
        <b/>
        <sz val="10"/>
        <color theme="1"/>
        <rFont val="Calibri"/>
        <family val="2"/>
        <scheme val="minor"/>
      </rPr>
      <t>C tarifa</t>
    </r>
    <r>
      <rPr>
        <sz val="10"/>
        <color theme="1"/>
        <rFont val="Calibri"/>
        <family val="2"/>
        <scheme val="minor"/>
      </rPr>
      <t>: provides reductions on final electricity bills for electricity sector employees</t>
    </r>
  </si>
  <si>
    <t>Ecofys et al. (2016)</t>
  </si>
  <si>
    <t>Wolters Kluwer (2017)</t>
  </si>
  <si>
    <r>
      <rPr>
        <b/>
        <sz val="10"/>
        <color theme="1"/>
        <rFont val="Calibri"/>
        <family val="2"/>
        <scheme val="minor"/>
      </rPr>
      <t xml:space="preserve">Power purchase agreements with Matra lignite power station: </t>
    </r>
    <r>
      <rPr>
        <sz val="10"/>
        <color theme="1"/>
        <rFont val="Calibri"/>
        <family val="2"/>
        <scheme val="minor"/>
      </rPr>
      <t>MVM awards Matra with higher than market rates for production</t>
    </r>
  </si>
  <si>
    <r>
      <rPr>
        <b/>
        <sz val="10"/>
        <color theme="1"/>
        <rFont val="Calibri"/>
        <family val="2"/>
        <scheme val="minor"/>
      </rPr>
      <t>Biomass and coal co-production at Matra power plant:</t>
    </r>
    <r>
      <rPr>
        <sz val="10"/>
        <color theme="1"/>
        <rFont val="Calibri"/>
        <family val="2"/>
        <scheme val="minor"/>
      </rPr>
      <t xml:space="preserve"> subsidies awarded for co-production</t>
    </r>
  </si>
  <si>
    <r>
      <rPr>
        <b/>
        <sz val="10"/>
        <color theme="1"/>
        <rFont val="Calibri"/>
        <family val="2"/>
        <scheme val="minor"/>
      </rPr>
      <t>Competitive tender for lignite:</t>
    </r>
    <r>
      <rPr>
        <sz val="10"/>
        <color theme="1"/>
        <rFont val="Calibri"/>
        <family val="2"/>
        <scheme val="minor"/>
      </rPr>
      <t xml:space="preserve"> local governments apply for the supply of coal, to be supplied to the poorest households</t>
    </r>
  </si>
  <si>
    <r>
      <rPr>
        <b/>
        <sz val="10"/>
        <color theme="1"/>
        <rFont val="Calibri"/>
        <family val="2"/>
        <scheme val="minor"/>
      </rPr>
      <t xml:space="preserve">Local government support: </t>
    </r>
    <r>
      <rPr>
        <sz val="10"/>
        <color theme="1"/>
        <rFont val="Calibri"/>
        <family val="2"/>
        <scheme val="minor"/>
      </rPr>
      <t>individual 'cases’ (households) have their electricity bills paid for limited periods of time</t>
    </r>
  </si>
  <si>
    <t>Lower rates of diesel taxation compared with petrol</t>
  </si>
  <si>
    <r>
      <t>Excise duty exemptions for natural gas use</t>
    </r>
    <r>
      <rPr>
        <sz val="10"/>
        <color theme="1"/>
        <rFont val="Calibri"/>
        <family val="2"/>
        <scheme val="minor"/>
      </rPr>
      <t>: for industry and households</t>
    </r>
  </si>
  <si>
    <t>EEA (2016)</t>
  </si>
  <si>
    <t>Vezess (2017)</t>
  </si>
  <si>
    <t>MFB Hungarian Development Bank</t>
  </si>
  <si>
    <r>
      <rPr>
        <b/>
        <sz val="10"/>
        <color theme="1"/>
        <rFont val="Calibri"/>
        <family val="2"/>
        <scheme val="minor"/>
      </rPr>
      <t>Purchase of 49% stage in Fogaz</t>
    </r>
    <r>
      <rPr>
        <sz val="10"/>
        <color theme="1"/>
        <rFont val="Calibri"/>
        <family val="2"/>
        <scheme val="minor"/>
      </rPr>
      <t>: the natural gas supply and distribution company, from Germany utility RWE</t>
    </r>
  </si>
  <si>
    <r>
      <rPr>
        <b/>
        <sz val="10"/>
        <color theme="1"/>
        <rFont val="Calibri"/>
        <family val="2"/>
        <scheme val="minor"/>
      </rPr>
      <t>Purchase of 50% stake in Fogaz</t>
    </r>
    <r>
      <rPr>
        <sz val="10"/>
        <color theme="1"/>
        <rFont val="Calibri"/>
        <family val="2"/>
        <scheme val="minor"/>
      </rPr>
      <t>: the natural gas supply and distribution company, from holding company MVN</t>
    </r>
  </si>
  <si>
    <r>
      <rPr>
        <b/>
        <sz val="10"/>
        <color theme="1"/>
        <rFont val="Calibri"/>
        <family val="2"/>
        <scheme val="minor"/>
      </rPr>
      <t>Purchase of 51% stake in MMBF</t>
    </r>
    <r>
      <rPr>
        <sz val="10"/>
        <color theme="1"/>
        <rFont val="Calibri"/>
        <family val="2"/>
        <scheme val="minor"/>
      </rPr>
      <t xml:space="preserve">: gas storage company, which was acquired from MOL  </t>
    </r>
  </si>
  <si>
    <t>Pipelines/Storage</t>
  </si>
  <si>
    <t>MOL Group (2014)</t>
  </si>
  <si>
    <t>Horslen (2014)</t>
  </si>
  <si>
    <r>
      <t xml:space="preserve">National subsidies
</t>
    </r>
    <r>
      <rPr>
        <sz val="9"/>
        <color theme="1"/>
        <rFont val="Calibri"/>
        <family val="2"/>
        <scheme val="minor"/>
      </rPr>
      <t>(Budget expenditure
+ tax exemptions
+ price relief)</t>
    </r>
  </si>
  <si>
    <t>Contents:</t>
  </si>
  <si>
    <t>Fiscal support</t>
  </si>
  <si>
    <t>Public finance (domestic and EU)</t>
  </si>
  <si>
    <t>CST (2017)</t>
  </si>
  <si>
    <t>This is likely a one-off investment</t>
  </si>
  <si>
    <t>OECD (2015)</t>
  </si>
  <si>
    <t>Summary</t>
  </si>
  <si>
    <t>Euro millions, 2014-2016</t>
  </si>
  <si>
    <t>State-owned enterprise investment</t>
  </si>
  <si>
    <t>Hungarian Forint millions, 2014-2016 average</t>
  </si>
  <si>
    <r>
      <t>For the purpose of this report, production subsidies for fossil fuels include: national subsidies, investment by state-owned enterprises (SOEs), and public finance. The f</t>
    </r>
    <r>
      <rPr>
        <sz val="11"/>
        <rFont val="Calibri"/>
        <family val="2"/>
        <scheme val="minor"/>
      </rPr>
      <t xml:space="preserve">ull report </t>
    </r>
    <r>
      <rPr>
        <i/>
        <sz val="11"/>
        <rFont val="Calibri"/>
        <family val="2"/>
        <scheme val="minor"/>
      </rPr>
      <t>Phase-out 2020: monitoring Europe's fossil fuel subsidies</t>
    </r>
    <r>
      <rPr>
        <sz val="11"/>
        <color theme="1"/>
        <rFont val="Calibri"/>
        <family val="2"/>
        <scheme val="minor"/>
      </rPr>
      <t xml:space="preserve">provides a detailed discussion of technical and transparency issues in identifying subsidies to fossil production and consumption, and outlines the methodology used in this country study. </t>
    </r>
  </si>
  <si>
    <r>
      <t xml:space="preserve">The authors welcome feedback on the full report, on the country study, and on this data sheet to improve the accuracy and transparency of information on </t>
    </r>
    <r>
      <rPr>
        <sz val="11"/>
        <rFont val="Calibri"/>
        <family val="2"/>
        <scheme val="minor"/>
      </rPr>
      <t>European governments and EU Commission</t>
    </r>
    <r>
      <rPr>
        <b/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subsidies to fossil fuel production and consumption.</t>
    </r>
  </si>
  <si>
    <t>Read the full report: http://odi.org/Europe-fossil-fuel-subsidies</t>
  </si>
  <si>
    <t>Subsidies for production  and consumption of coal, oil and gas: Hungary</t>
  </si>
  <si>
    <r>
      <t xml:space="preserve">This data sheet provides background information for the country study: </t>
    </r>
    <r>
      <rPr>
        <i/>
        <sz val="11"/>
        <rFont val="Calibri"/>
        <family val="2"/>
        <scheme val="minor"/>
      </rPr>
      <t>Monitoring Europe's fossil fuel subsidies: Hungary</t>
    </r>
  </si>
  <si>
    <t>Read the Hungary country study: https://www.odi.org/publications/10933-monitoring-europes-fossil-fuel-subsidies-hungary</t>
  </si>
  <si>
    <t>Summary table of subsidies by activity (average 2014 - 2016) - Hungary</t>
  </si>
  <si>
    <t>In the period of this study (2014-2016) we have not identified any public finance for fossil fuels (domestic or in Europe) from institutions that are majority owned by the Hungarian government (50% or more).</t>
  </si>
  <si>
    <t>Public finance (domestic and within the EU) - in national currency (Forints) millions - Hungary</t>
  </si>
  <si>
    <t>Public finance (international) - in national currency (Forints) millions - France</t>
  </si>
  <si>
    <t>In the period of this study (2014-2016) we have not identified any public finance for fossil fuels (international) from institutions that are majority owned by the Hungarian government (50% or more).</t>
  </si>
  <si>
    <t>SOE Investment in Euro millions (except where otherwise indicated) - Hungary</t>
  </si>
  <si>
    <t>Fiscal support (including tax breaks, budgetary expenditure, and price and income support) - in national currency (Forints) millions - Hungary</t>
  </si>
  <si>
    <t>Estimated annual amount
(Forints)</t>
  </si>
  <si>
    <t>All currency conversions were made using yearly average rates, available at: http://www.canadianforex.ca/forex-tools/historical-rate-tools/yearly-average-rates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</si>
</sst>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407]General"/>
    <numFmt numFmtId="165" formatCode="0.0"/>
    <numFmt numFmtId="166" formatCode="#,##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Verdana"/>
      <family val="2"/>
    </font>
    <font>
      <sz val="10"/>
      <color indexed="8"/>
      <name val="Verdana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rebuchet MS"/>
      <family val="2"/>
    </font>
    <font>
      <sz val="8"/>
      <name val="Verdana"/>
      <family val="2"/>
    </font>
    <font>
      <u/>
      <sz val="10"/>
      <color theme="10"/>
      <name val="Trebuchet MS"/>
      <family val="2"/>
    </font>
    <font>
      <b/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E6C9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3" fontId="19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5" fillId="0" borderId="0" applyBorder="0" applyProtection="0"/>
    <xf numFmtId="0" fontId="1" fillId="0" borderId="0"/>
    <xf numFmtId="43" fontId="19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41" fillId="0" borderId="0"/>
    <xf numFmtId="0" fontId="43" fillId="0" borderId="0" applyNumberFormat="0" applyFill="0" applyBorder="0" applyAlignment="0" applyProtection="0"/>
    <xf numFmtId="0" fontId="42" fillId="0" borderId="32" applyNumberFormat="0" applyAlignment="0"/>
    <xf numFmtId="43" fontId="19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3" fontId="0" fillId="0" borderId="0" xfId="0" applyNumberFormat="1" applyBorder="1" applyAlignment="1">
      <alignment horizontal="center" vertical="center"/>
    </xf>
    <xf numFmtId="0" fontId="26" fillId="0" borderId="0" xfId="0" applyFont="1" applyBorder="1"/>
    <xf numFmtId="166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0" fontId="30" fillId="0" borderId="10" xfId="55" quotePrefix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58" applyFont="1" applyFill="1" applyBorder="1" applyAlignment="1">
      <alignment horizontal="center" vertical="center" wrapText="1"/>
    </xf>
    <xf numFmtId="165" fontId="29" fillId="0" borderId="10" xfId="0" quotePrefix="1" applyNumberFormat="1" applyFont="1" applyFill="1" applyBorder="1" applyAlignment="1">
      <alignment horizontal="center" vertical="center" wrapText="1"/>
    </xf>
    <xf numFmtId="165" fontId="32" fillId="0" borderId="10" xfId="43" applyNumberFormat="1" applyFont="1" applyFill="1" applyBorder="1" applyAlignment="1">
      <alignment horizontal="center" vertical="center" wrapText="1"/>
    </xf>
    <xf numFmtId="3" fontId="30" fillId="0" borderId="10" xfId="5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30" fillId="0" borderId="10" xfId="55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wrapText="1"/>
    </xf>
    <xf numFmtId="0" fontId="35" fillId="0" borderId="0" xfId="0" applyFont="1"/>
    <xf numFmtId="0" fontId="36" fillId="0" borderId="12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3" xfId="0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>
      <alignment horizontal="center" vertical="center"/>
    </xf>
    <xf numFmtId="3" fontId="35" fillId="0" borderId="15" xfId="0" applyNumberFormat="1" applyFont="1" applyFill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center" vertical="center" wrapText="1"/>
    </xf>
    <xf numFmtId="0" fontId="37" fillId="0" borderId="16" xfId="0" applyFont="1" applyBorder="1"/>
    <xf numFmtId="3" fontId="35" fillId="0" borderId="17" xfId="0" applyNumberFormat="1" applyFont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right"/>
    </xf>
    <xf numFmtId="3" fontId="38" fillId="0" borderId="19" xfId="0" applyNumberFormat="1" applyFont="1" applyBorder="1"/>
    <xf numFmtId="3" fontId="38" fillId="0" borderId="19" xfId="0" applyNumberFormat="1" applyFont="1" applyFill="1" applyBorder="1"/>
    <xf numFmtId="3" fontId="38" fillId="0" borderId="24" xfId="0" applyNumberFormat="1" applyFont="1" applyFill="1" applyBorder="1"/>
    <xf numFmtId="3" fontId="38" fillId="0" borderId="24" xfId="0" applyNumberFormat="1" applyFont="1" applyBorder="1"/>
    <xf numFmtId="0" fontId="38" fillId="0" borderId="20" xfId="0" applyFont="1" applyBorder="1" applyAlignment="1">
      <alignment horizontal="right"/>
    </xf>
    <xf numFmtId="3" fontId="38" fillId="0" borderId="21" xfId="0" applyNumberFormat="1" applyFont="1" applyBorder="1"/>
    <xf numFmtId="3" fontId="38" fillId="0" borderId="21" xfId="0" applyNumberFormat="1" applyFont="1" applyFill="1" applyBorder="1"/>
    <xf numFmtId="166" fontId="35" fillId="0" borderId="23" xfId="0" applyNumberFormat="1" applyFont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0" fontId="31" fillId="0" borderId="10" xfId="55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3" fillId="0" borderId="10" xfId="55" applyFill="1" applyBorder="1" applyAlignment="1">
      <alignment horizontal="center" vertical="center" wrapText="1"/>
    </xf>
    <xf numFmtId="0" fontId="0" fillId="0" borderId="0" xfId="0" applyFill="1"/>
    <xf numFmtId="0" fontId="36" fillId="0" borderId="12" xfId="0" applyFont="1" applyBorder="1" applyAlignment="1">
      <alignment horizontal="center" wrapText="1"/>
    </xf>
    <xf numFmtId="0" fontId="27" fillId="0" borderId="0" xfId="0" applyFont="1"/>
    <xf numFmtId="0" fontId="37" fillId="0" borderId="22" xfId="0" applyFont="1" applyBorder="1" applyAlignment="1">
      <alignment wrapText="1"/>
    </xf>
    <xf numFmtId="3" fontId="35" fillId="0" borderId="27" xfId="0" applyNumberFormat="1" applyFont="1" applyFill="1" applyBorder="1" applyAlignment="1">
      <alignment horizontal="center" vertical="center" wrapText="1"/>
    </xf>
    <xf numFmtId="3" fontId="35" fillId="0" borderId="28" xfId="0" applyNumberFormat="1" applyFont="1" applyFill="1" applyBorder="1" applyAlignment="1">
      <alignment horizontal="center" vertical="center"/>
    </xf>
    <xf numFmtId="3" fontId="38" fillId="0" borderId="29" xfId="0" applyNumberFormat="1" applyFont="1" applyFill="1" applyBorder="1"/>
    <xf numFmtId="3" fontId="38" fillId="0" borderId="30" xfId="0" applyNumberFormat="1" applyFont="1" applyFill="1" applyBorder="1"/>
    <xf numFmtId="3" fontId="35" fillId="0" borderId="31" xfId="0" applyNumberFormat="1" applyFont="1" applyFill="1" applyBorder="1" applyAlignment="1">
      <alignment horizontal="center" vertical="center"/>
    </xf>
    <xf numFmtId="0" fontId="45" fillId="0" borderId="0" xfId="43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44" fillId="0" borderId="0" xfId="55" applyFont="1" applyFill="1" applyBorder="1" applyAlignment="1">
      <alignment wrapText="1"/>
    </xf>
    <xf numFmtId="0" fontId="44" fillId="0" borderId="0" xfId="55" applyFont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5" fillId="33" borderId="0" xfId="0" applyFont="1" applyFill="1" applyAlignment="1">
      <alignment horizontal="left" vertic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45" fillId="33" borderId="0" xfId="43" applyFont="1" applyFill="1" applyBorder="1" applyAlignment="1">
      <alignment horizontal="left" vertical="center"/>
    </xf>
    <xf numFmtId="0" fontId="45" fillId="33" borderId="0" xfId="43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45" fillId="33" borderId="0" xfId="43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6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9"/>
    <cellStyle name="60% - Accent2" xfId="25" builtinId="36" customBuiltin="1"/>
    <cellStyle name="60% - Accent2 2" xfId="50"/>
    <cellStyle name="60% - Accent3" xfId="29" builtinId="40" customBuiltin="1"/>
    <cellStyle name="60% - Accent3 2" xfId="51"/>
    <cellStyle name="60% - Accent4" xfId="33" builtinId="44" customBuiltin="1"/>
    <cellStyle name="60% - Accent4 2" xfId="52"/>
    <cellStyle name="60% - Accent5" xfId="37" builtinId="48" customBuiltin="1"/>
    <cellStyle name="60% - Accent5 2" xfId="53"/>
    <cellStyle name="60% - Accent6" xfId="41" builtinId="52" customBuiltin="1"/>
    <cellStyle name="60% - Accent6 2" xfId="5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omma 2 2" xfId="65"/>
    <cellStyle name="Comma 2 3" xfId="59"/>
    <cellStyle name="Comma 3" xfId="46"/>
    <cellStyle name="Comma 3 2" xfId="67"/>
    <cellStyle name="Comma 3 3" xfId="61"/>
    <cellStyle name="E_TableCell1" xfId="64"/>
    <cellStyle name="Excel Built-in Normal" xfId="5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5" builtinId="8"/>
    <cellStyle name="Hyperlink 2" xfId="47"/>
    <cellStyle name="Hyperlink 3" xfId="56"/>
    <cellStyle name="Hyperlink 4" xfId="63"/>
    <cellStyle name="Input" xfId="9" builtinId="20" customBuiltin="1"/>
    <cellStyle name="Linked Cell" xfId="12" builtinId="24" customBuiltin="1"/>
    <cellStyle name="Neutral" xfId="8" builtinId="28" customBuiltin="1"/>
    <cellStyle name="Neutral 2" xfId="48"/>
    <cellStyle name="Normal" xfId="0" builtinId="0"/>
    <cellStyle name="Normal 2" xfId="42"/>
    <cellStyle name="Normal 3" xfId="43"/>
    <cellStyle name="Normal 4" xfId="45"/>
    <cellStyle name="Normal 4 2" xfId="66"/>
    <cellStyle name="Normal 4 3" xfId="60"/>
    <cellStyle name="Normal 5" xfId="62"/>
    <cellStyle name="Note" xfId="15" builtinId="10" customBuiltin="1"/>
    <cellStyle name="Output" xfId="10" builtinId="21" customBuiltin="1"/>
    <cellStyle name="Percent 2" xfId="68"/>
    <cellStyle name="Standard 2" xfId="58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di.org/publications/10933-monitoring-europes-fossil-fuel-subsidies-hungary" TargetMode="External"/><Relationship Id="rId1" Type="http://schemas.openxmlformats.org/officeDocument/2006/relationships/hyperlink" Target="https://www.odi.org/publications/10939-phase-out-2020-monitoring-europes-fossil-fuel-subsid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a.org/publications/freepublications/publication/EnergyPoliciesofIEACountriesHungary2017Review.pdf" TargetMode="External"/><Relationship Id="rId13" Type="http://schemas.openxmlformats.org/officeDocument/2006/relationships/hyperlink" Target="https://ec.europa.eu/energy/sites/ener/files/documents/annex1_ecofys2016.pdf" TargetMode="External"/><Relationship Id="rId18" Type="http://schemas.openxmlformats.org/officeDocument/2006/relationships/hyperlink" Target="http://www.oecd.org/site/tadffss/data/" TargetMode="External"/><Relationship Id="rId3" Type="http://schemas.openxmlformats.org/officeDocument/2006/relationships/hyperlink" Target="http://www.oecd.org/site/tadffss/data/" TargetMode="External"/><Relationship Id="rId7" Type="http://schemas.openxmlformats.org/officeDocument/2006/relationships/hyperlink" Target="http://www.cedelft.eu/publicatie/calculation_of_additional_profits_of_sectors_and_firms_from_the_eu_ets_2008-2015/1885" TargetMode="External"/><Relationship Id="rId12" Type="http://schemas.openxmlformats.org/officeDocument/2006/relationships/hyperlink" Target="https://ec.europa.eu/energy/sites/ener/files/documents/annex1_ecofys2016.pdf" TargetMode="External"/><Relationship Id="rId17" Type="http://schemas.openxmlformats.org/officeDocument/2006/relationships/hyperlink" Target="http://www.oecd.org/site/tadffss/data/" TargetMode="External"/><Relationship Id="rId2" Type="http://schemas.openxmlformats.org/officeDocument/2006/relationships/hyperlink" Target="http://www.oecd-ilibrary.org/energy/data/iea-energy-technology-r-d-statistics_enetech-data-en" TargetMode="External"/><Relationship Id="rId16" Type="http://schemas.openxmlformats.org/officeDocument/2006/relationships/hyperlink" Target="https://cst.onyf.hu/hu/nyomtatv%C3%A1nyok/nagycsal%C3%A1dos-f%C3%B6ldg%C3%A1z-%C3%A1rkedvezm%C3%A9ny/79-ig%C3%A9nyl%C5%91lap-a-nagycsal%C3%A1dos-f%C3%B6ldg%C3%A1z-%C3%A1rkedvezm%C3%A9nyhez.html" TargetMode="External"/><Relationship Id="rId1" Type="http://schemas.openxmlformats.org/officeDocument/2006/relationships/hyperlink" Target="http://www.oecd.org/site/tadffss/data/" TargetMode="External"/><Relationship Id="rId6" Type="http://schemas.openxmlformats.org/officeDocument/2006/relationships/hyperlink" Target="http://www.ceer.eu/portal/page/portal/EER_HOME/EER_PUBLICATIONS/NATIONAL_REPORTS/National_Reporting_2012/NR_En/C12_NR_Hungary-EN.pdf" TargetMode="External"/><Relationship Id="rId11" Type="http://schemas.openxmlformats.org/officeDocument/2006/relationships/hyperlink" Target="https://net.jogtar.hu/jr/gen/hjegy_doc.cgi?docid=a0700116.gkm" TargetMode="External"/><Relationship Id="rId5" Type="http://schemas.openxmlformats.org/officeDocument/2006/relationships/hyperlink" Target="http://ec.europa.eu/taxation_customs/sites/taxation/files/resources/documents/common/publications/studies/vol2_passenger_transport.pdf" TargetMode="External"/><Relationship Id="rId15" Type="http://schemas.openxmlformats.org/officeDocument/2006/relationships/hyperlink" Target="https://www.eea.europa.eu/downloads/5ea0abffd6b0424a9d784994b35c2de9/1480585754/assessment-6.pdf" TargetMode="External"/><Relationship Id="rId10" Type="http://schemas.openxmlformats.org/officeDocument/2006/relationships/hyperlink" Target="https://ec.europa.eu/energy/sites/ener/files/documents/annex1_ecofys2016.pdf" TargetMode="External"/><Relationship Id="rId4" Type="http://schemas.openxmlformats.org/officeDocument/2006/relationships/hyperlink" Target="https://www.levego.hu/sites/default/files/szgk_adocsalas.pdf" TargetMode="External"/><Relationship Id="rId9" Type="http://schemas.openxmlformats.org/officeDocument/2006/relationships/hyperlink" Target="https://www.euractiv.com/section/energy/news/hungary-plans-further-cuts-to-household-energy-prices/" TargetMode="External"/><Relationship Id="rId14" Type="http://schemas.openxmlformats.org/officeDocument/2006/relationships/hyperlink" Target="http://www.vezess.hu/hirek/2017/03/21/benzinar-adotartalom-aprilis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is.com/resources/news/2014/10/22/9831305/hungarian-bank-to-acquire-share-in-local-supplier-fogaz/" TargetMode="External"/><Relationship Id="rId3" Type="http://schemas.openxmlformats.org/officeDocument/2006/relationships/hyperlink" Target="http://mvm.hu/download/MVM-Group-Integrated-Report-2015.pdf/?lang=en" TargetMode="External"/><Relationship Id="rId7" Type="http://schemas.openxmlformats.org/officeDocument/2006/relationships/hyperlink" Target="https://molgroup.info/en/media-centre/press-releases/323-mfb-and-mol-closed-the-transaction-regarding-the-sale-of-mol-s-entire-stake-in-gas-storage-operator-mmbf" TargetMode="External"/><Relationship Id="rId2" Type="http://schemas.openxmlformats.org/officeDocument/2006/relationships/hyperlink" Target="http://mvm.hu/download/MVM-Group-Integrated-Report-2015.pdf/?lang=en" TargetMode="External"/><Relationship Id="rId1" Type="http://schemas.openxmlformats.org/officeDocument/2006/relationships/hyperlink" Target="http://mvm.hu/download/MVM-Group-Integrated-Report-2015.pdf/?lang=en" TargetMode="External"/><Relationship Id="rId6" Type="http://schemas.openxmlformats.org/officeDocument/2006/relationships/hyperlink" Target="https://www.icis.com/resources/news/2014/10/22/9831305/hungarian-bank-to-acquire-share-in-local-supplier-fogaz/" TargetMode="External"/><Relationship Id="rId5" Type="http://schemas.openxmlformats.org/officeDocument/2006/relationships/hyperlink" Target="http://mvm.hu/download/mvm_kiadvanyok_konszolidalt_jelentes_en_0413.pdf/?lang=en" TargetMode="External"/><Relationship Id="rId4" Type="http://schemas.openxmlformats.org/officeDocument/2006/relationships/hyperlink" Target="http://mvm.hu/download/mvm_kiadvanyok_konszolidalt_jelentes_en_0413.pdf/?lang=en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A16" sqref="A16"/>
    </sheetView>
  </sheetViews>
  <sheetFormatPr defaultRowHeight="14.5" x14ac:dyDescent="0.35"/>
  <cols>
    <col min="1" max="1" width="87.7265625" customWidth="1"/>
  </cols>
  <sheetData>
    <row r="1" spans="1:1" x14ac:dyDescent="0.35">
      <c r="A1" s="77" t="s">
        <v>138</v>
      </c>
    </row>
    <row r="2" spans="1:1" x14ac:dyDescent="0.35">
      <c r="A2" s="77"/>
    </row>
    <row r="3" spans="1:1" x14ac:dyDescent="0.35">
      <c r="A3" s="66"/>
    </row>
    <row r="4" spans="1:1" ht="29" x14ac:dyDescent="0.35">
      <c r="A4" s="71" t="s">
        <v>139</v>
      </c>
    </row>
    <row r="5" spans="1:1" ht="72.5" x14ac:dyDescent="0.35">
      <c r="A5" s="72" t="s">
        <v>135</v>
      </c>
    </row>
    <row r="6" spans="1:1" ht="43.5" x14ac:dyDescent="0.35">
      <c r="A6" s="67" t="s">
        <v>136</v>
      </c>
    </row>
    <row r="7" spans="1:1" x14ac:dyDescent="0.35">
      <c r="A7" s="67"/>
    </row>
    <row r="8" spans="1:1" x14ac:dyDescent="0.35">
      <c r="A8" s="70" t="s">
        <v>137</v>
      </c>
    </row>
    <row r="9" spans="1:1" ht="29" x14ac:dyDescent="0.35">
      <c r="A9" s="69" t="s">
        <v>140</v>
      </c>
    </row>
    <row r="10" spans="1:1" x14ac:dyDescent="0.35">
      <c r="A10" s="67"/>
    </row>
    <row r="11" spans="1:1" x14ac:dyDescent="0.35">
      <c r="A11" s="68" t="s">
        <v>125</v>
      </c>
    </row>
    <row r="12" spans="1:1" x14ac:dyDescent="0.35">
      <c r="A12" s="69" t="s">
        <v>131</v>
      </c>
    </row>
    <row r="13" spans="1:1" x14ac:dyDescent="0.35">
      <c r="A13" s="69" t="s">
        <v>126</v>
      </c>
    </row>
    <row r="14" spans="1:1" x14ac:dyDescent="0.35">
      <c r="A14" s="69" t="s">
        <v>127</v>
      </c>
    </row>
    <row r="15" spans="1:1" x14ac:dyDescent="0.35">
      <c r="A15" s="69" t="s">
        <v>2</v>
      </c>
    </row>
    <row r="16" spans="1:1" x14ac:dyDescent="0.35">
      <c r="A16" s="69" t="s">
        <v>67</v>
      </c>
    </row>
  </sheetData>
  <mergeCells count="1">
    <mergeCell ref="A1:A2"/>
  </mergeCells>
  <hyperlinks>
    <hyperlink ref="A13" location="'Fiscal support'!A1" display="Fiscal support"/>
    <hyperlink ref="A16" location="'SOE investment'!A1" display="SOE investment"/>
    <hyperlink ref="A14" location="'Public finance (domestic + EU)'!A1" display="Public finance (domestic and EU)"/>
    <hyperlink ref="A15" location="'Public finance (international)'!A1" display="Public finance (international)"/>
    <hyperlink ref="A12" location="Summary!A1" display="Summary"/>
    <hyperlink ref="A8" r:id="rId1"/>
    <hyperlink ref="A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E16" sqref="E16"/>
    </sheetView>
  </sheetViews>
  <sheetFormatPr defaultRowHeight="14.5" x14ac:dyDescent="0.35"/>
  <cols>
    <col min="2" max="2" width="16.6328125" customWidth="1"/>
    <col min="3" max="4" width="8.08984375" customWidth="1"/>
    <col min="5" max="5" width="13.453125" customWidth="1"/>
    <col min="6" max="6" width="8.08984375" customWidth="1"/>
    <col min="7" max="7" width="9.54296875" customWidth="1"/>
    <col min="8" max="8" width="8.08984375" customWidth="1"/>
    <col min="9" max="9" width="9.81640625" customWidth="1"/>
    <col min="10" max="12" width="8.08984375" customWidth="1"/>
    <col min="13" max="13" width="9.7265625" customWidth="1"/>
    <col min="14" max="14" width="18.26953125" customWidth="1"/>
  </cols>
  <sheetData>
    <row r="1" spans="1:24" s="65" customFormat="1" ht="14.5" customHeight="1" x14ac:dyDescent="0.35">
      <c r="A1" s="77" t="s">
        <v>141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s="65" customFormat="1" ht="14.5" customHeight="1" x14ac:dyDescent="0.3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x14ac:dyDescent="0.35">
      <c r="C3" s="55"/>
    </row>
    <row r="4" spans="1:24" ht="15" thickBot="1" x14ac:dyDescent="0.4">
      <c r="C4" s="57" t="s">
        <v>132</v>
      </c>
      <c r="K4" s="1"/>
      <c r="L4" s="1"/>
      <c r="O4" s="57" t="s">
        <v>134</v>
      </c>
    </row>
    <row r="5" spans="1:24" ht="15" thickBot="1" x14ac:dyDescent="0.4">
      <c r="B5" s="25"/>
      <c r="C5" s="81" t="s">
        <v>7</v>
      </c>
      <c r="D5" s="82"/>
      <c r="E5" s="82"/>
      <c r="F5" s="26"/>
      <c r="G5" s="78" t="s">
        <v>8</v>
      </c>
      <c r="H5" s="79"/>
      <c r="I5" s="79"/>
      <c r="J5" s="79"/>
      <c r="K5" s="80"/>
      <c r="L5" s="27"/>
      <c r="M5" s="1"/>
      <c r="N5" s="25"/>
      <c r="O5" s="81" t="s">
        <v>7</v>
      </c>
      <c r="P5" s="82"/>
      <c r="Q5" s="82"/>
      <c r="R5" s="56"/>
      <c r="S5" s="78" t="s">
        <v>8</v>
      </c>
      <c r="T5" s="79"/>
      <c r="U5" s="79"/>
      <c r="V5" s="79"/>
      <c r="W5" s="80"/>
      <c r="X5" s="27"/>
    </row>
    <row r="6" spans="1:24" ht="36.5" thickBot="1" x14ac:dyDescent="0.4">
      <c r="B6" s="28"/>
      <c r="C6" s="29" t="s">
        <v>76</v>
      </c>
      <c r="D6" s="29" t="s">
        <v>6</v>
      </c>
      <c r="E6" s="29" t="s">
        <v>77</v>
      </c>
      <c r="F6" s="29" t="s">
        <v>22</v>
      </c>
      <c r="G6" s="29" t="s">
        <v>23</v>
      </c>
      <c r="H6" s="29" t="s">
        <v>41</v>
      </c>
      <c r="I6" s="30" t="s">
        <v>34</v>
      </c>
      <c r="J6" s="30" t="s">
        <v>40</v>
      </c>
      <c r="K6" s="30" t="s">
        <v>22</v>
      </c>
      <c r="L6" s="31" t="s">
        <v>65</v>
      </c>
      <c r="N6" s="28"/>
      <c r="O6" s="29" t="s">
        <v>76</v>
      </c>
      <c r="P6" s="29" t="s">
        <v>6</v>
      </c>
      <c r="Q6" s="29" t="s">
        <v>77</v>
      </c>
      <c r="R6" s="29" t="s">
        <v>22</v>
      </c>
      <c r="S6" s="29" t="s">
        <v>23</v>
      </c>
      <c r="T6" s="29" t="s">
        <v>41</v>
      </c>
      <c r="U6" s="30" t="s">
        <v>34</v>
      </c>
      <c r="V6" s="30" t="s">
        <v>40</v>
      </c>
      <c r="W6" s="30" t="s">
        <v>22</v>
      </c>
      <c r="X6" s="31" t="s">
        <v>65</v>
      </c>
    </row>
    <row r="7" spans="1:24" ht="48.5" x14ac:dyDescent="0.35">
      <c r="B7" s="32" t="s">
        <v>124</v>
      </c>
      <c r="C7" s="33">
        <v>29.493100829695997</v>
      </c>
      <c r="D7" s="33" t="s">
        <v>32</v>
      </c>
      <c r="E7" s="34" t="s">
        <v>32</v>
      </c>
      <c r="F7" s="34">
        <v>97.647262622783998</v>
      </c>
      <c r="G7" s="35">
        <v>16.204999999999998</v>
      </c>
      <c r="H7" s="35">
        <v>6.5885646175861101</v>
      </c>
      <c r="I7" s="36" t="s">
        <v>32</v>
      </c>
      <c r="J7" s="36">
        <v>86.534697510911997</v>
      </c>
      <c r="K7" s="37" t="s">
        <v>32</v>
      </c>
      <c r="L7" s="59">
        <f>SUM(C7:K7)</f>
        <v>236.46862558097811</v>
      </c>
      <c r="N7" s="32" t="s">
        <v>124</v>
      </c>
      <c r="O7" s="33">
        <v>9100</v>
      </c>
      <c r="P7" s="33" t="s">
        <v>32</v>
      </c>
      <c r="Q7" s="34" t="s">
        <v>32</v>
      </c>
      <c r="R7" s="34">
        <v>29002</v>
      </c>
      <c r="S7" s="35">
        <v>5000</v>
      </c>
      <c r="T7" s="35">
        <v>2041.9</v>
      </c>
      <c r="U7" s="36" t="s">
        <v>32</v>
      </c>
      <c r="V7" s="36">
        <v>26700</v>
      </c>
      <c r="W7" s="37" t="s">
        <v>32</v>
      </c>
      <c r="X7" s="59">
        <f>SUM(O7:W7)</f>
        <v>71843.899999999994</v>
      </c>
    </row>
    <row r="8" spans="1:24" x14ac:dyDescent="0.35">
      <c r="B8" s="38" t="s">
        <v>69</v>
      </c>
      <c r="C8" s="39">
        <v>0</v>
      </c>
      <c r="D8" s="39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39">
        <v>0</v>
      </c>
      <c r="L8" s="60">
        <f>SUM(C8:K8)</f>
        <v>0</v>
      </c>
      <c r="N8" s="38" t="s">
        <v>69</v>
      </c>
      <c r="O8" s="39">
        <v>0</v>
      </c>
      <c r="P8" s="39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39">
        <v>0</v>
      </c>
      <c r="X8" s="60">
        <f>SUM(O8:W8)</f>
        <v>0</v>
      </c>
    </row>
    <row r="9" spans="1:24" x14ac:dyDescent="0.35">
      <c r="B9" s="41" t="s">
        <v>75</v>
      </c>
      <c r="C9" s="42">
        <v>0</v>
      </c>
      <c r="D9" s="42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4">
        <v>0</v>
      </c>
      <c r="K9" s="45">
        <v>0</v>
      </c>
      <c r="L9" s="61">
        <f>SUM(C9:K9)</f>
        <v>0</v>
      </c>
      <c r="N9" s="41" t="s">
        <v>75</v>
      </c>
      <c r="O9" s="42">
        <v>0</v>
      </c>
      <c r="P9" s="42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4">
        <v>0</v>
      </c>
      <c r="W9" s="45">
        <v>0</v>
      </c>
      <c r="X9" s="61">
        <f>SUM(O9:W9)</f>
        <v>0</v>
      </c>
    </row>
    <row r="10" spans="1:24" x14ac:dyDescent="0.35">
      <c r="B10" s="46" t="s">
        <v>70</v>
      </c>
      <c r="C10" s="47">
        <v>0</v>
      </c>
      <c r="D10" s="47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7">
        <v>0</v>
      </c>
      <c r="L10" s="62">
        <f>SUM(C10:K10)</f>
        <v>0</v>
      </c>
      <c r="N10" s="46" t="s">
        <v>70</v>
      </c>
      <c r="O10" s="47">
        <v>0</v>
      </c>
      <c r="P10" s="47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7">
        <v>0</v>
      </c>
      <c r="X10" s="62">
        <f>SUM(O10:W10)</f>
        <v>0</v>
      </c>
    </row>
    <row r="11" spans="1:24" ht="37" customHeight="1" thickBot="1" x14ac:dyDescent="0.4">
      <c r="B11" s="58" t="s">
        <v>133</v>
      </c>
      <c r="C11" s="49">
        <v>3.9151280000000002</v>
      </c>
      <c r="D11" s="49">
        <v>8.0919139999999992</v>
      </c>
      <c r="E11" s="50">
        <v>105.18392480143649</v>
      </c>
      <c r="F11" s="51">
        <v>21.945293523320995</v>
      </c>
      <c r="G11" s="50">
        <v>0</v>
      </c>
      <c r="H11" s="50">
        <v>0</v>
      </c>
      <c r="I11" s="50">
        <v>0</v>
      </c>
      <c r="J11" s="50">
        <v>0</v>
      </c>
      <c r="K11" s="51">
        <v>0</v>
      </c>
      <c r="L11" s="63">
        <f>SUM(C11:K11)</f>
        <v>139.13626032475747</v>
      </c>
      <c r="N11" s="58" t="s">
        <v>133</v>
      </c>
      <c r="O11" s="49">
        <v>1208</v>
      </c>
      <c r="P11" s="49">
        <v>2496.6999999999998</v>
      </c>
      <c r="Q11" s="50">
        <v>32454</v>
      </c>
      <c r="R11" s="51">
        <v>6771</v>
      </c>
      <c r="S11" s="50">
        <v>0</v>
      </c>
      <c r="T11" s="50">
        <v>0</v>
      </c>
      <c r="U11" s="50">
        <v>0</v>
      </c>
      <c r="V11" s="50">
        <v>0</v>
      </c>
      <c r="W11" s="51">
        <v>0</v>
      </c>
      <c r="X11" s="63">
        <f>SUM(O11:W11)</f>
        <v>42929.7</v>
      </c>
    </row>
    <row r="12" spans="1:24" ht="15.5" x14ac:dyDescent="0.35">
      <c r="B12" s="3"/>
      <c r="C12" s="4"/>
      <c r="D12" s="4"/>
      <c r="E12" s="5"/>
      <c r="F12" s="2"/>
      <c r="G12" s="6"/>
      <c r="H12" s="6"/>
      <c r="I12" s="6"/>
      <c r="J12" s="6"/>
      <c r="K12" s="2"/>
      <c r="L12" s="2"/>
    </row>
  </sheetData>
  <mergeCells count="5">
    <mergeCell ref="S5:W5"/>
    <mergeCell ref="C5:E5"/>
    <mergeCell ref="G5:K5"/>
    <mergeCell ref="O5:Q5"/>
    <mergeCell ref="A1:X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C1" workbookViewId="0">
      <selection activeCell="P4" sqref="P4"/>
    </sheetView>
  </sheetViews>
  <sheetFormatPr defaultRowHeight="14.5" x14ac:dyDescent="0.35"/>
  <cols>
    <col min="1" max="1" width="18.54296875" customWidth="1"/>
    <col min="2" max="2" width="25.36328125" customWidth="1"/>
    <col min="3" max="6" width="11.26953125" customWidth="1"/>
    <col min="7" max="7" width="14.36328125" customWidth="1"/>
    <col min="8" max="14" width="11.26953125" customWidth="1"/>
    <col min="15" max="15" width="36.54296875" customWidth="1"/>
    <col min="16" max="16" width="36.90625" customWidth="1"/>
  </cols>
  <sheetData>
    <row r="1" spans="1:16" x14ac:dyDescent="0.35">
      <c r="A1" s="83" t="s">
        <v>147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73" customFormat="1" x14ac:dyDescent="0.3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4" spans="1:16" ht="71" customHeight="1" x14ac:dyDescent="0.35">
      <c r="A4" s="7" t="s">
        <v>14</v>
      </c>
      <c r="B4" s="7" t="s">
        <v>15</v>
      </c>
      <c r="C4" s="7" t="s">
        <v>10</v>
      </c>
      <c r="D4" s="7" t="s">
        <v>11</v>
      </c>
      <c r="E4" s="7" t="s">
        <v>0</v>
      </c>
      <c r="F4" s="7" t="s">
        <v>9</v>
      </c>
      <c r="G4" s="7" t="s">
        <v>16</v>
      </c>
      <c r="H4" s="7" t="s">
        <v>28</v>
      </c>
      <c r="I4" s="7" t="s">
        <v>17</v>
      </c>
      <c r="J4" s="7" t="s">
        <v>18</v>
      </c>
      <c r="K4" s="7" t="s">
        <v>20</v>
      </c>
      <c r="L4" s="7" t="s">
        <v>148</v>
      </c>
      <c r="M4" s="8" t="s">
        <v>27</v>
      </c>
      <c r="N4" s="7" t="s">
        <v>12</v>
      </c>
      <c r="O4" s="7" t="s">
        <v>13</v>
      </c>
      <c r="P4" s="87" t="s">
        <v>149</v>
      </c>
    </row>
    <row r="5" spans="1:16" ht="52" x14ac:dyDescent="0.35">
      <c r="A5" s="9" t="s">
        <v>53</v>
      </c>
      <c r="B5" s="10" t="s">
        <v>52</v>
      </c>
      <c r="C5" s="10" t="s">
        <v>31</v>
      </c>
      <c r="D5" s="10" t="s">
        <v>30</v>
      </c>
      <c r="E5" s="10" t="s">
        <v>7</v>
      </c>
      <c r="F5" s="10" t="s">
        <v>35</v>
      </c>
      <c r="G5" s="10"/>
      <c r="H5" s="11" t="s">
        <v>32</v>
      </c>
      <c r="I5" s="11" t="s">
        <v>32</v>
      </c>
      <c r="J5" s="11" t="s">
        <v>32</v>
      </c>
      <c r="K5" s="11" t="s">
        <v>32</v>
      </c>
      <c r="L5" s="11" t="s">
        <v>32</v>
      </c>
      <c r="M5" s="12" t="s">
        <v>98</v>
      </c>
      <c r="N5" s="10"/>
      <c r="O5" s="13"/>
    </row>
    <row r="6" spans="1:16" ht="143" x14ac:dyDescent="0.35">
      <c r="A6" s="9" t="s">
        <v>78</v>
      </c>
      <c r="B6" s="10" t="s">
        <v>51</v>
      </c>
      <c r="C6" s="10" t="s">
        <v>31</v>
      </c>
      <c r="D6" s="10" t="s">
        <v>5</v>
      </c>
      <c r="E6" s="10" t="s">
        <v>7</v>
      </c>
      <c r="F6" s="14" t="s">
        <v>36</v>
      </c>
      <c r="G6" s="10"/>
      <c r="H6" s="15">
        <f>9100000256/1000000</f>
        <v>9100.0002559999994</v>
      </c>
      <c r="I6" s="16" t="s">
        <v>32</v>
      </c>
      <c r="J6" s="16" t="s">
        <v>32</v>
      </c>
      <c r="K6" s="11">
        <f t="shared" ref="K6:K13" si="0">AVERAGE(H6:J6)</f>
        <v>9100.0002559999994</v>
      </c>
      <c r="L6" s="11">
        <f>K6*0.003241</f>
        <v>29.493100829695997</v>
      </c>
      <c r="M6" s="17" t="s">
        <v>130</v>
      </c>
      <c r="N6" s="10"/>
      <c r="O6" s="13"/>
    </row>
    <row r="7" spans="1:16" ht="78" x14ac:dyDescent="0.35">
      <c r="A7" s="9" t="s">
        <v>105</v>
      </c>
      <c r="B7" s="10" t="s">
        <v>72</v>
      </c>
      <c r="C7" s="10" t="s">
        <v>31</v>
      </c>
      <c r="D7" s="10" t="s">
        <v>25</v>
      </c>
      <c r="E7" s="10" t="s">
        <v>7</v>
      </c>
      <c r="F7" s="14" t="s">
        <v>39</v>
      </c>
      <c r="G7" s="10"/>
      <c r="H7" s="21" t="s">
        <v>32</v>
      </c>
      <c r="I7" s="21" t="s">
        <v>32</v>
      </c>
      <c r="J7" s="21" t="s">
        <v>32</v>
      </c>
      <c r="K7" s="21" t="s">
        <v>32</v>
      </c>
      <c r="L7" s="21" t="s">
        <v>32</v>
      </c>
      <c r="M7" s="52"/>
      <c r="N7" s="10"/>
      <c r="O7" s="13"/>
    </row>
    <row r="8" spans="1:16" ht="65" x14ac:dyDescent="0.35">
      <c r="A8" s="19" t="s">
        <v>101</v>
      </c>
      <c r="B8" s="10" t="s">
        <v>72</v>
      </c>
      <c r="C8" s="10" t="s">
        <v>31</v>
      </c>
      <c r="D8" s="10" t="s">
        <v>5</v>
      </c>
      <c r="E8" s="10" t="s">
        <v>7</v>
      </c>
      <c r="F8" s="10" t="s">
        <v>102</v>
      </c>
      <c r="G8" s="10"/>
      <c r="H8" s="21" t="s">
        <v>32</v>
      </c>
      <c r="I8" s="21" t="s">
        <v>32</v>
      </c>
      <c r="J8" s="21" t="s">
        <v>32</v>
      </c>
      <c r="K8" s="21" t="s">
        <v>32</v>
      </c>
      <c r="L8" s="21" t="s">
        <v>32</v>
      </c>
      <c r="M8" s="52" t="s">
        <v>103</v>
      </c>
      <c r="N8" s="20"/>
      <c r="O8" s="22"/>
    </row>
    <row r="9" spans="1:16" ht="78" x14ac:dyDescent="0.35">
      <c r="A9" s="19" t="s">
        <v>111</v>
      </c>
      <c r="B9" s="10" t="s">
        <v>72</v>
      </c>
      <c r="C9" s="10" t="s">
        <v>31</v>
      </c>
      <c r="D9" s="10" t="s">
        <v>5</v>
      </c>
      <c r="E9" s="10" t="s">
        <v>8</v>
      </c>
      <c r="F9" s="10" t="s">
        <v>24</v>
      </c>
      <c r="G9" s="10"/>
      <c r="H9" s="21" t="s">
        <v>32</v>
      </c>
      <c r="I9" s="21" t="s">
        <v>32</v>
      </c>
      <c r="J9" s="21" t="s">
        <v>32</v>
      </c>
      <c r="K9" s="21" t="s">
        <v>32</v>
      </c>
      <c r="L9" s="21" t="s">
        <v>32</v>
      </c>
      <c r="M9" s="52" t="s">
        <v>103</v>
      </c>
      <c r="N9" s="20"/>
      <c r="O9" s="22"/>
    </row>
    <row r="10" spans="1:16" ht="39" x14ac:dyDescent="0.35">
      <c r="A10" s="18" t="s">
        <v>113</v>
      </c>
      <c r="B10" s="10" t="s">
        <v>72</v>
      </c>
      <c r="C10" s="10" t="s">
        <v>1</v>
      </c>
      <c r="D10" s="10" t="s">
        <v>3</v>
      </c>
      <c r="E10" s="10" t="s">
        <v>8</v>
      </c>
      <c r="F10" s="10" t="s">
        <v>23</v>
      </c>
      <c r="G10" s="10"/>
      <c r="H10" s="21" t="s">
        <v>32</v>
      </c>
      <c r="I10" s="21" t="s">
        <v>32</v>
      </c>
      <c r="J10" s="21" t="s">
        <v>32</v>
      </c>
      <c r="K10" s="21" t="s">
        <v>32</v>
      </c>
      <c r="L10" s="21" t="s">
        <v>32</v>
      </c>
      <c r="M10" s="20" t="s">
        <v>115</v>
      </c>
      <c r="N10" s="20" t="s">
        <v>116</v>
      </c>
      <c r="O10" s="22"/>
    </row>
    <row r="11" spans="1:16" ht="91" x14ac:dyDescent="0.35">
      <c r="A11" s="18" t="s">
        <v>79</v>
      </c>
      <c r="B11" s="10" t="s">
        <v>42</v>
      </c>
      <c r="C11" s="10" t="s">
        <v>1</v>
      </c>
      <c r="D11" s="10" t="s">
        <v>3</v>
      </c>
      <c r="E11" s="10" t="s">
        <v>8</v>
      </c>
      <c r="F11" s="10" t="s">
        <v>23</v>
      </c>
      <c r="G11" s="10"/>
      <c r="H11" s="11">
        <f>5000000000/1000000</f>
        <v>5000</v>
      </c>
      <c r="I11" s="11" t="s">
        <v>32</v>
      </c>
      <c r="J11" s="11" t="s">
        <v>32</v>
      </c>
      <c r="K11" s="11">
        <f t="shared" si="0"/>
        <v>5000</v>
      </c>
      <c r="L11" s="11">
        <f>AVERAGE(I11:K11)*0.003241</f>
        <v>16.204999999999998</v>
      </c>
      <c r="M11" s="17" t="s">
        <v>130</v>
      </c>
      <c r="N11" s="10"/>
      <c r="O11" s="19"/>
    </row>
    <row r="12" spans="1:16" ht="130" x14ac:dyDescent="0.35">
      <c r="A12" s="18" t="s">
        <v>80</v>
      </c>
      <c r="B12" s="10" t="s">
        <v>43</v>
      </c>
      <c r="C12" s="10" t="s">
        <v>1</v>
      </c>
      <c r="D12" s="10" t="s">
        <v>3</v>
      </c>
      <c r="E12" s="10" t="s">
        <v>8</v>
      </c>
      <c r="F12" s="10" t="s">
        <v>40</v>
      </c>
      <c r="G12" s="10"/>
      <c r="H12" s="11">
        <f>26699999232/1000000</f>
        <v>26699.999231999998</v>
      </c>
      <c r="I12" s="11" t="s">
        <v>32</v>
      </c>
      <c r="J12" s="11" t="s">
        <v>32</v>
      </c>
      <c r="K12" s="11">
        <f t="shared" si="0"/>
        <v>26699.999231999998</v>
      </c>
      <c r="L12" s="11">
        <f>AVERAGE(I12:K12)*0.003241</f>
        <v>86.534697510911997</v>
      </c>
      <c r="M12" s="17" t="s">
        <v>130</v>
      </c>
      <c r="N12" s="10"/>
      <c r="O12" s="19"/>
    </row>
    <row r="13" spans="1:16" ht="169" x14ac:dyDescent="0.35">
      <c r="A13" s="18" t="s">
        <v>81</v>
      </c>
      <c r="B13" s="10" t="s">
        <v>42</v>
      </c>
      <c r="C13" s="10" t="s">
        <v>1</v>
      </c>
      <c r="D13" s="10" t="s">
        <v>19</v>
      </c>
      <c r="E13" s="10" t="s">
        <v>7</v>
      </c>
      <c r="F13" s="10" t="s">
        <v>38</v>
      </c>
      <c r="G13" s="10"/>
      <c r="H13" s="11">
        <f>29001945024/1000000</f>
        <v>29001.945024000001</v>
      </c>
      <c r="I13" s="11" t="s">
        <v>32</v>
      </c>
      <c r="J13" s="11" t="s">
        <v>32</v>
      </c>
      <c r="K13" s="11">
        <f t="shared" si="0"/>
        <v>29001.945024000001</v>
      </c>
      <c r="L13" s="11">
        <f>AVERAGE(I13:K13)*0.003241</f>
        <v>93.995303822783995</v>
      </c>
      <c r="M13" s="17" t="s">
        <v>33</v>
      </c>
      <c r="N13" s="10"/>
      <c r="O13" s="19"/>
    </row>
    <row r="14" spans="1:16" ht="91" x14ac:dyDescent="0.35">
      <c r="A14" s="9" t="s">
        <v>82</v>
      </c>
      <c r="B14" s="10" t="s">
        <v>44</v>
      </c>
      <c r="C14" s="10" t="s">
        <v>1</v>
      </c>
      <c r="D14" s="10" t="s">
        <v>3</v>
      </c>
      <c r="E14" s="10" t="s">
        <v>8</v>
      </c>
      <c r="F14" s="10" t="s">
        <v>23</v>
      </c>
      <c r="G14" s="10"/>
      <c r="H14" s="11" t="s">
        <v>32</v>
      </c>
      <c r="I14" s="11" t="s">
        <v>32</v>
      </c>
      <c r="J14" s="11" t="s">
        <v>32</v>
      </c>
      <c r="K14" s="11" t="s">
        <v>32</v>
      </c>
      <c r="L14" s="11" t="s">
        <v>32</v>
      </c>
      <c r="M14" s="20" t="s">
        <v>45</v>
      </c>
      <c r="N14" s="10"/>
      <c r="O14" s="13"/>
    </row>
    <row r="15" spans="1:16" ht="104" x14ac:dyDescent="0.35">
      <c r="A15" s="19" t="s">
        <v>83</v>
      </c>
      <c r="B15" s="10" t="s">
        <v>49</v>
      </c>
      <c r="C15" s="10" t="s">
        <v>1</v>
      </c>
      <c r="D15" s="10" t="s">
        <v>3</v>
      </c>
      <c r="E15" s="10" t="s">
        <v>8</v>
      </c>
      <c r="F15" s="10" t="s">
        <v>23</v>
      </c>
      <c r="G15" s="24"/>
      <c r="H15" s="11" t="s">
        <v>32</v>
      </c>
      <c r="I15" s="11" t="s">
        <v>32</v>
      </c>
      <c r="J15" s="11" t="s">
        <v>32</v>
      </c>
      <c r="K15" s="11" t="s">
        <v>32</v>
      </c>
      <c r="L15" s="11" t="s">
        <v>32</v>
      </c>
      <c r="M15" s="20" t="s">
        <v>50</v>
      </c>
      <c r="N15" s="24"/>
      <c r="O15" s="19"/>
    </row>
    <row r="16" spans="1:16" ht="78" x14ac:dyDescent="0.35">
      <c r="A16" s="18" t="s">
        <v>104</v>
      </c>
      <c r="B16" s="10" t="s">
        <v>72</v>
      </c>
      <c r="C16" s="10" t="s">
        <v>1</v>
      </c>
      <c r="D16" s="10" t="s">
        <v>5</v>
      </c>
      <c r="E16" s="10" t="s">
        <v>7</v>
      </c>
      <c r="F16" s="10" t="s">
        <v>102</v>
      </c>
      <c r="G16" s="10"/>
      <c r="H16" s="21" t="s">
        <v>32</v>
      </c>
      <c r="I16" s="21" t="s">
        <v>32</v>
      </c>
      <c r="J16" s="21" t="s">
        <v>32</v>
      </c>
      <c r="K16" s="21" t="s">
        <v>32</v>
      </c>
      <c r="L16" s="21" t="s">
        <v>32</v>
      </c>
      <c r="M16" s="52" t="s">
        <v>103</v>
      </c>
      <c r="N16" s="20"/>
      <c r="O16" s="22"/>
    </row>
    <row r="17" spans="1:15" ht="52" x14ac:dyDescent="0.35">
      <c r="A17" s="18" t="s">
        <v>114</v>
      </c>
      <c r="B17" s="10" t="s">
        <v>72</v>
      </c>
      <c r="C17" s="10" t="s">
        <v>1</v>
      </c>
      <c r="D17" s="10" t="s">
        <v>4</v>
      </c>
      <c r="E17" s="10" t="s">
        <v>8</v>
      </c>
      <c r="F17" s="10" t="s">
        <v>22</v>
      </c>
      <c r="G17" s="10"/>
      <c r="H17" s="21" t="s">
        <v>32</v>
      </c>
      <c r="I17" s="21" t="s">
        <v>32</v>
      </c>
      <c r="J17" s="21" t="s">
        <v>32</v>
      </c>
      <c r="K17" s="21" t="s">
        <v>32</v>
      </c>
      <c r="L17" s="21" t="s">
        <v>32</v>
      </c>
      <c r="M17" s="20" t="s">
        <v>107</v>
      </c>
      <c r="N17" s="20"/>
      <c r="O17" s="22"/>
    </row>
    <row r="18" spans="1:15" ht="169" x14ac:dyDescent="0.35">
      <c r="A18" s="19" t="s">
        <v>84</v>
      </c>
      <c r="B18" s="10" t="s">
        <v>46</v>
      </c>
      <c r="C18" s="10" t="s">
        <v>26</v>
      </c>
      <c r="D18" s="10" t="s">
        <v>4</v>
      </c>
      <c r="E18" s="10" t="s">
        <v>8</v>
      </c>
      <c r="F18" s="10" t="s">
        <v>24</v>
      </c>
      <c r="G18" s="10"/>
      <c r="H18" s="21" t="s">
        <v>32</v>
      </c>
      <c r="I18" s="21" t="s">
        <v>32</v>
      </c>
      <c r="J18" s="21" t="s">
        <v>32</v>
      </c>
      <c r="K18" s="21" t="s">
        <v>32</v>
      </c>
      <c r="L18" s="21" t="s">
        <v>32</v>
      </c>
      <c r="M18" s="20" t="s">
        <v>47</v>
      </c>
      <c r="N18" s="20" t="s">
        <v>128</v>
      </c>
      <c r="O18" s="22"/>
    </row>
    <row r="19" spans="1:15" ht="91" x14ac:dyDescent="0.35">
      <c r="A19" s="19" t="s">
        <v>97</v>
      </c>
      <c r="B19" s="10" t="s">
        <v>46</v>
      </c>
      <c r="C19" s="10" t="s">
        <v>26</v>
      </c>
      <c r="D19" s="10" t="s">
        <v>25</v>
      </c>
      <c r="E19" s="10" t="s">
        <v>8</v>
      </c>
      <c r="F19" s="10" t="s">
        <v>24</v>
      </c>
      <c r="G19" s="10"/>
      <c r="H19" s="21" t="s">
        <v>32</v>
      </c>
      <c r="I19" s="21" t="s">
        <v>32</v>
      </c>
      <c r="J19" s="21" t="s">
        <v>32</v>
      </c>
      <c r="K19" s="21" t="s">
        <v>32</v>
      </c>
      <c r="L19" s="21" t="s">
        <v>32</v>
      </c>
      <c r="M19" s="20" t="s">
        <v>98</v>
      </c>
      <c r="N19" s="20" t="s">
        <v>99</v>
      </c>
      <c r="O19" s="22"/>
    </row>
    <row r="20" spans="1:15" ht="65" x14ac:dyDescent="0.35">
      <c r="A20" s="19" t="s">
        <v>106</v>
      </c>
      <c r="B20" s="10" t="s">
        <v>72</v>
      </c>
      <c r="C20" s="10" t="s">
        <v>26</v>
      </c>
      <c r="D20" s="10" t="s">
        <v>25</v>
      </c>
      <c r="E20" s="10" t="s">
        <v>8</v>
      </c>
      <c r="F20" s="10" t="s">
        <v>24</v>
      </c>
      <c r="G20" s="10"/>
      <c r="H20" s="21" t="s">
        <v>32</v>
      </c>
      <c r="I20" s="21" t="s">
        <v>32</v>
      </c>
      <c r="J20" s="21" t="s">
        <v>32</v>
      </c>
      <c r="K20" s="21" t="s">
        <v>32</v>
      </c>
      <c r="L20" s="21" t="s">
        <v>32</v>
      </c>
      <c r="M20" s="20" t="s">
        <v>107</v>
      </c>
      <c r="N20" s="20" t="s">
        <v>108</v>
      </c>
      <c r="O20" s="22"/>
    </row>
    <row r="21" spans="1:15" ht="78" x14ac:dyDescent="0.35">
      <c r="A21" s="19" t="s">
        <v>112</v>
      </c>
      <c r="B21" s="10" t="s">
        <v>72</v>
      </c>
      <c r="C21" s="10" t="s">
        <v>26</v>
      </c>
      <c r="D21" s="10" t="s">
        <v>25</v>
      </c>
      <c r="E21" s="10" t="s">
        <v>8</v>
      </c>
      <c r="F21" s="10" t="s">
        <v>24</v>
      </c>
      <c r="G21" s="10"/>
      <c r="H21" s="21" t="s">
        <v>32</v>
      </c>
      <c r="I21" s="21" t="s">
        <v>32</v>
      </c>
      <c r="J21" s="21" t="s">
        <v>32</v>
      </c>
      <c r="K21" s="21" t="s">
        <v>32</v>
      </c>
      <c r="L21" s="21" t="s">
        <v>32</v>
      </c>
      <c r="M21" s="20" t="s">
        <v>107</v>
      </c>
      <c r="N21" s="20"/>
      <c r="O21" s="22"/>
    </row>
    <row r="22" spans="1:15" ht="65" x14ac:dyDescent="0.35">
      <c r="A22" s="19" t="s">
        <v>110</v>
      </c>
      <c r="B22" s="10" t="s">
        <v>72</v>
      </c>
      <c r="C22" s="10" t="s">
        <v>26</v>
      </c>
      <c r="D22" s="10" t="s">
        <v>25</v>
      </c>
      <c r="E22" s="10" t="s">
        <v>7</v>
      </c>
      <c r="F22" s="10" t="s">
        <v>39</v>
      </c>
      <c r="G22" s="10"/>
      <c r="H22" s="21" t="s">
        <v>32</v>
      </c>
      <c r="I22" s="21" t="s">
        <v>32</v>
      </c>
      <c r="J22" s="21" t="s">
        <v>32</v>
      </c>
      <c r="K22" s="21" t="s">
        <v>32</v>
      </c>
      <c r="L22" s="21" t="s">
        <v>32</v>
      </c>
      <c r="M22" s="52" t="s">
        <v>103</v>
      </c>
      <c r="N22" s="20"/>
      <c r="O22" s="22"/>
    </row>
    <row r="23" spans="1:15" ht="39" x14ac:dyDescent="0.35">
      <c r="A23" s="9" t="s">
        <v>64</v>
      </c>
      <c r="B23" s="10" t="s">
        <v>48</v>
      </c>
      <c r="C23" s="10" t="s">
        <v>26</v>
      </c>
      <c r="D23" s="10" t="s">
        <v>22</v>
      </c>
      <c r="E23" s="10" t="s">
        <v>7</v>
      </c>
      <c r="F23" s="10" t="s">
        <v>22</v>
      </c>
      <c r="G23" s="10"/>
      <c r="H23" s="10">
        <v>3756</v>
      </c>
      <c r="I23" s="10" t="s">
        <v>32</v>
      </c>
      <c r="J23" s="10" t="s">
        <v>32</v>
      </c>
      <c r="K23" s="10">
        <f>AVERAGE(H23:J23)*0.3</f>
        <v>1126.8</v>
      </c>
      <c r="L23" s="11">
        <f>K23*0.003241</f>
        <v>3.6519587999999996</v>
      </c>
      <c r="M23" s="20" t="s">
        <v>58</v>
      </c>
      <c r="N23" s="10"/>
      <c r="O23" s="53" t="s">
        <v>100</v>
      </c>
    </row>
    <row r="24" spans="1:15" ht="52" x14ac:dyDescent="0.35">
      <c r="A24" s="9" t="s">
        <v>71</v>
      </c>
      <c r="B24" s="10" t="s">
        <v>72</v>
      </c>
      <c r="C24" s="10" t="s">
        <v>26</v>
      </c>
      <c r="D24" s="10" t="s">
        <v>19</v>
      </c>
      <c r="E24" s="10" t="s">
        <v>8</v>
      </c>
      <c r="F24" s="10" t="s">
        <v>41</v>
      </c>
      <c r="G24" s="10"/>
      <c r="H24" s="11">
        <f>(52.7/8)*308.56681</f>
        <v>2032.6838608749999</v>
      </c>
      <c r="I24" s="11">
        <f>(52.7/8)*309.855974</f>
        <v>2041.1762287250001</v>
      </c>
      <c r="J24" s="11">
        <f>(52.7/8)*311.479541</f>
        <v>2051.8714763375001</v>
      </c>
      <c r="K24" s="11">
        <f>AVERAGE(H24:J24)</f>
        <v>2041.9105219791666</v>
      </c>
      <c r="L24" s="11">
        <f>(AVERAGE(0.003241,0.003228,0.003211))*K24</f>
        <v>6.5885646175861101</v>
      </c>
      <c r="M24" s="20" t="s">
        <v>73</v>
      </c>
      <c r="N24" s="10"/>
      <c r="O24" s="23"/>
    </row>
  </sheetData>
  <autoFilter ref="A4:O24"/>
  <mergeCells count="1">
    <mergeCell ref="A1:P2"/>
  </mergeCells>
  <hyperlinks>
    <hyperlink ref="M6" r:id="rId1" display="OECD (2017)"/>
    <hyperlink ref="M5" r:id="rId2"/>
    <hyperlink ref="M13" r:id="rId3"/>
    <hyperlink ref="M14" r:id="rId4"/>
    <hyperlink ref="M15" r:id="rId5"/>
    <hyperlink ref="M18" r:id="rId6"/>
    <hyperlink ref="M24" r:id="rId7"/>
    <hyperlink ref="M19" r:id="rId8"/>
    <hyperlink ref="N19" r:id="rId9"/>
    <hyperlink ref="M20" r:id="rId10"/>
    <hyperlink ref="N20" r:id="rId11"/>
    <hyperlink ref="M21" r:id="rId12"/>
    <hyperlink ref="M17" r:id="rId13"/>
    <hyperlink ref="N10" r:id="rId14"/>
    <hyperlink ref="M10" r:id="rId15"/>
    <hyperlink ref="N18" r:id="rId16"/>
    <hyperlink ref="M11" r:id="rId17" display="OECD (2017)"/>
    <hyperlink ref="M12" r:id="rId18" display="OECD (2017)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11" sqref="F11:G11"/>
    </sheetView>
  </sheetViews>
  <sheetFormatPr defaultRowHeight="14.5" x14ac:dyDescent="0.35"/>
  <sheetData>
    <row r="1" spans="1:10" x14ac:dyDescent="0.35">
      <c r="A1" s="84" t="s">
        <v>143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74" customFormat="1" x14ac:dyDescent="0.35">
      <c r="A2" s="84"/>
      <c r="B2" s="84"/>
      <c r="C2" s="84"/>
      <c r="D2" s="84"/>
      <c r="E2" s="84"/>
      <c r="F2" s="84"/>
      <c r="G2" s="84"/>
      <c r="H2" s="84"/>
      <c r="I2" s="84"/>
      <c r="J2" s="84"/>
    </row>
    <row r="4" spans="1:10" ht="14.5" customHeight="1" x14ac:dyDescent="0.35">
      <c r="B4" s="85" t="s">
        <v>142</v>
      </c>
      <c r="C4" s="85"/>
      <c r="D4" s="85"/>
      <c r="E4" s="85"/>
      <c r="F4" s="85"/>
      <c r="G4" s="85"/>
      <c r="H4" s="85"/>
      <c r="I4" s="85"/>
      <c r="J4" s="85"/>
    </row>
    <row r="5" spans="1:10" x14ac:dyDescent="0.35"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35">
      <c r="B6" s="85"/>
      <c r="C6" s="85"/>
      <c r="D6" s="85"/>
      <c r="E6" s="85"/>
      <c r="F6" s="85"/>
      <c r="G6" s="85"/>
      <c r="H6" s="85"/>
      <c r="I6" s="85"/>
      <c r="J6" s="85"/>
    </row>
  </sheetData>
  <mergeCells count="2">
    <mergeCell ref="A1:J2"/>
    <mergeCell ref="B4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P8" sqref="P8"/>
    </sheetView>
  </sheetViews>
  <sheetFormatPr defaultRowHeight="14.5" x14ac:dyDescent="0.35"/>
  <sheetData>
    <row r="1" spans="1:20" ht="14.5" customHeight="1" x14ac:dyDescent="0.35">
      <c r="A1" s="84" t="s">
        <v>144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s="75" customFormat="1" ht="14.5" customHeight="1" x14ac:dyDescent="0.3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4" spans="1:20" x14ac:dyDescent="0.35">
      <c r="B4" t="s">
        <v>145</v>
      </c>
    </row>
  </sheetData>
  <mergeCells count="1">
    <mergeCell ref="A1:T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89" zoomScaleNormal="89" workbookViewId="0">
      <selection activeCell="U7" sqref="U7"/>
    </sheetView>
  </sheetViews>
  <sheetFormatPr defaultRowHeight="14.5" x14ac:dyDescent="0.35"/>
  <cols>
    <col min="1" max="1" width="17.1796875" customWidth="1"/>
    <col min="2" max="2" width="24.1796875" customWidth="1"/>
    <col min="3" max="14" width="11.08984375" customWidth="1"/>
    <col min="15" max="15" width="33.453125" customWidth="1"/>
  </cols>
  <sheetData>
    <row r="1" spans="1:16" ht="14.5" customHeight="1" x14ac:dyDescent="0.35">
      <c r="A1" s="86" t="s">
        <v>146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64"/>
    </row>
    <row r="2" spans="1:16" s="76" customFormat="1" ht="14.5" customHeight="1" x14ac:dyDescent="0.3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64"/>
    </row>
    <row r="4" spans="1:16" ht="65" x14ac:dyDescent="0.35">
      <c r="A4" s="7" t="s">
        <v>14</v>
      </c>
      <c r="B4" s="7" t="s">
        <v>15</v>
      </c>
      <c r="C4" s="7" t="s">
        <v>10</v>
      </c>
      <c r="D4" s="7" t="s">
        <v>11</v>
      </c>
      <c r="E4" s="7" t="s">
        <v>0</v>
      </c>
      <c r="F4" s="7" t="s">
        <v>9</v>
      </c>
      <c r="G4" s="7" t="s">
        <v>16</v>
      </c>
      <c r="H4" s="7" t="s">
        <v>17</v>
      </c>
      <c r="I4" s="7" t="s">
        <v>18</v>
      </c>
      <c r="J4" s="7" t="s">
        <v>20</v>
      </c>
      <c r="K4" s="7" t="s">
        <v>29</v>
      </c>
      <c r="L4" s="8" t="s">
        <v>27</v>
      </c>
      <c r="M4" s="7" t="s">
        <v>12</v>
      </c>
      <c r="N4" s="7" t="s">
        <v>74</v>
      </c>
      <c r="O4" s="7" t="s">
        <v>13</v>
      </c>
    </row>
    <row r="5" spans="1:16" ht="91" x14ac:dyDescent="0.35">
      <c r="A5" s="19" t="s">
        <v>109</v>
      </c>
      <c r="B5" s="10" t="s">
        <v>54</v>
      </c>
      <c r="C5" s="10" t="s">
        <v>67</v>
      </c>
      <c r="D5" s="10" t="s">
        <v>5</v>
      </c>
      <c r="E5" s="10" t="s">
        <v>7</v>
      </c>
      <c r="F5" s="10" t="s">
        <v>39</v>
      </c>
      <c r="G5" s="10"/>
      <c r="H5" s="21" t="s">
        <v>32</v>
      </c>
      <c r="I5" s="21" t="s">
        <v>32</v>
      </c>
      <c r="J5" s="21" t="s">
        <v>32</v>
      </c>
      <c r="K5" s="21" t="s">
        <v>32</v>
      </c>
      <c r="L5" s="21" t="s">
        <v>32</v>
      </c>
      <c r="M5" s="52" t="s">
        <v>103</v>
      </c>
      <c r="N5" s="20"/>
      <c r="O5" s="20"/>
    </row>
    <row r="6" spans="1:16" ht="39" x14ac:dyDescent="0.35">
      <c r="A6" s="9" t="s">
        <v>85</v>
      </c>
      <c r="B6" s="10" t="s">
        <v>56</v>
      </c>
      <c r="C6" s="10" t="s">
        <v>67</v>
      </c>
      <c r="D6" s="10" t="s">
        <v>25</v>
      </c>
      <c r="E6" s="10" t="s">
        <v>66</v>
      </c>
      <c r="F6" s="10" t="s">
        <v>21</v>
      </c>
      <c r="G6" s="10"/>
      <c r="H6" s="10" t="s">
        <v>32</v>
      </c>
      <c r="I6" s="10" t="s">
        <v>32</v>
      </c>
      <c r="J6" s="10" t="s">
        <v>32</v>
      </c>
      <c r="K6" s="10" t="s">
        <v>32</v>
      </c>
      <c r="L6" s="10" t="s">
        <v>32</v>
      </c>
      <c r="M6" s="20" t="s">
        <v>55</v>
      </c>
      <c r="N6" s="10"/>
      <c r="O6" s="10"/>
    </row>
    <row r="7" spans="1:16" ht="310" customHeight="1" x14ac:dyDescent="0.35">
      <c r="A7" s="13" t="s">
        <v>86</v>
      </c>
      <c r="B7" s="10" t="s">
        <v>54</v>
      </c>
      <c r="C7" s="10" t="s">
        <v>67</v>
      </c>
      <c r="D7" s="10" t="s">
        <v>5</v>
      </c>
      <c r="E7" s="10" t="s">
        <v>7</v>
      </c>
      <c r="F7" s="14" t="s">
        <v>37</v>
      </c>
      <c r="G7" s="10"/>
      <c r="H7" s="10">
        <f>1207+1</f>
        <v>1208</v>
      </c>
      <c r="I7" s="10" t="s">
        <v>32</v>
      </c>
      <c r="J7" s="10" t="s">
        <v>32</v>
      </c>
      <c r="K7" s="10">
        <f>AVERAGE(H7:J7)</f>
        <v>1208</v>
      </c>
      <c r="L7" s="11">
        <f>K7*0.003241</f>
        <v>3.9151280000000002</v>
      </c>
      <c r="M7" s="20" t="s">
        <v>55</v>
      </c>
      <c r="N7" s="20" t="s">
        <v>58</v>
      </c>
      <c r="O7" s="52" t="s">
        <v>129</v>
      </c>
    </row>
    <row r="8" spans="1:16" ht="78" x14ac:dyDescent="0.35">
      <c r="A8" s="13" t="s">
        <v>87</v>
      </c>
      <c r="B8" s="10" t="s">
        <v>57</v>
      </c>
      <c r="C8" s="10" t="s">
        <v>67</v>
      </c>
      <c r="D8" s="10" t="s">
        <v>4</v>
      </c>
      <c r="E8" s="10" t="s">
        <v>7</v>
      </c>
      <c r="F8" s="14" t="s">
        <v>37</v>
      </c>
      <c r="G8" s="10"/>
      <c r="H8" s="10" t="s">
        <v>32</v>
      </c>
      <c r="I8" s="10" t="s">
        <v>32</v>
      </c>
      <c r="J8" s="10" t="s">
        <v>32</v>
      </c>
      <c r="K8" s="10" t="s">
        <v>32</v>
      </c>
      <c r="L8" s="11" t="s">
        <v>32</v>
      </c>
      <c r="M8" s="20" t="s">
        <v>55</v>
      </c>
      <c r="N8" s="10"/>
      <c r="O8" s="10"/>
    </row>
    <row r="9" spans="1:16" ht="52" x14ac:dyDescent="0.35">
      <c r="A9" s="9" t="s">
        <v>60</v>
      </c>
      <c r="B9" s="10" t="s">
        <v>54</v>
      </c>
      <c r="C9" s="10" t="s">
        <v>67</v>
      </c>
      <c r="D9" s="10" t="s">
        <v>25</v>
      </c>
      <c r="E9" s="10" t="s">
        <v>7</v>
      </c>
      <c r="F9" s="14" t="s">
        <v>37</v>
      </c>
      <c r="G9" s="10"/>
      <c r="H9" s="10">
        <f>74</f>
        <v>74</v>
      </c>
      <c r="I9" s="10" t="s">
        <v>32</v>
      </c>
      <c r="J9" s="10" t="s">
        <v>32</v>
      </c>
      <c r="K9" s="10">
        <f t="shared" ref="K9:K21" si="0">AVERAGE(H9:J9)</f>
        <v>74</v>
      </c>
      <c r="L9" s="11">
        <f t="shared" ref="L9:L21" si="1">K9*0.003241</f>
        <v>0.23983399999999999</v>
      </c>
      <c r="M9" s="20" t="s">
        <v>58</v>
      </c>
      <c r="N9" s="10"/>
      <c r="O9" s="10"/>
    </row>
    <row r="10" spans="1:16" ht="78" x14ac:dyDescent="0.35">
      <c r="A10" s="13" t="s">
        <v>88</v>
      </c>
      <c r="B10" s="10" t="s">
        <v>54</v>
      </c>
      <c r="C10" s="10" t="s">
        <v>67</v>
      </c>
      <c r="D10" s="10" t="s">
        <v>22</v>
      </c>
      <c r="E10" s="10" t="s">
        <v>7</v>
      </c>
      <c r="F10" s="10" t="s">
        <v>22</v>
      </c>
      <c r="G10" s="10"/>
      <c r="H10" s="10">
        <f>19598*0.3</f>
        <v>5879.4</v>
      </c>
      <c r="I10" s="10" t="s">
        <v>32</v>
      </c>
      <c r="J10" s="10" t="s">
        <v>32</v>
      </c>
      <c r="K10" s="10">
        <f>AVERAGE(H10:J10)</f>
        <v>5879.4</v>
      </c>
      <c r="L10" s="11">
        <f t="shared" si="1"/>
        <v>19.055135399999998</v>
      </c>
      <c r="M10" s="20" t="s">
        <v>58</v>
      </c>
      <c r="N10" s="10"/>
      <c r="O10" s="53" t="s">
        <v>100</v>
      </c>
    </row>
    <row r="11" spans="1:16" ht="39" x14ac:dyDescent="0.35">
      <c r="A11" s="9" t="s">
        <v>59</v>
      </c>
      <c r="B11" s="10" t="s">
        <v>54</v>
      </c>
      <c r="C11" s="10" t="s">
        <v>67</v>
      </c>
      <c r="D11" s="10" t="s">
        <v>22</v>
      </c>
      <c r="E11" s="10" t="s">
        <v>7</v>
      </c>
      <c r="F11" s="10" t="s">
        <v>22</v>
      </c>
      <c r="G11" s="10"/>
      <c r="H11" s="10">
        <f>1595*0.3</f>
        <v>478.5</v>
      </c>
      <c r="I11" s="10" t="s">
        <v>32</v>
      </c>
      <c r="J11" s="10" t="s">
        <v>32</v>
      </c>
      <c r="K11" s="10">
        <f>AVERAGE(H11:J11)</f>
        <v>478.5</v>
      </c>
      <c r="L11" s="11">
        <f t="shared" si="1"/>
        <v>1.5508184999999999</v>
      </c>
      <c r="M11" s="20" t="s">
        <v>58</v>
      </c>
      <c r="N11" s="10"/>
      <c r="O11" s="53" t="s">
        <v>100</v>
      </c>
    </row>
    <row r="12" spans="1:16" ht="39" x14ac:dyDescent="0.35">
      <c r="A12" s="9" t="s">
        <v>63</v>
      </c>
      <c r="B12" s="10" t="s">
        <v>54</v>
      </c>
      <c r="C12" s="10" t="s">
        <v>67</v>
      </c>
      <c r="D12" s="10" t="s">
        <v>25</v>
      </c>
      <c r="E12" s="10" t="s">
        <v>7</v>
      </c>
      <c r="F12" s="10" t="s">
        <v>39</v>
      </c>
      <c r="G12" s="10"/>
      <c r="H12" s="10">
        <f>19292*0.3</f>
        <v>5787.5999999999995</v>
      </c>
      <c r="I12" s="10" t="s">
        <v>32</v>
      </c>
      <c r="J12" s="10" t="s">
        <v>32</v>
      </c>
      <c r="K12" s="10">
        <f>AVERAGE(H12:J12)</f>
        <v>5787.5999999999995</v>
      </c>
      <c r="L12" s="11">
        <f t="shared" si="1"/>
        <v>18.757611599999997</v>
      </c>
      <c r="M12" s="20" t="s">
        <v>58</v>
      </c>
      <c r="N12" s="10"/>
      <c r="O12" s="53" t="s">
        <v>100</v>
      </c>
    </row>
    <row r="13" spans="1:16" ht="39" x14ac:dyDescent="0.35">
      <c r="A13" s="9" t="s">
        <v>62</v>
      </c>
      <c r="B13" s="10" t="s">
        <v>54</v>
      </c>
      <c r="C13" s="10" t="s">
        <v>67</v>
      </c>
      <c r="D13" s="10" t="s">
        <v>25</v>
      </c>
      <c r="E13" s="10" t="s">
        <v>7</v>
      </c>
      <c r="F13" s="10" t="s">
        <v>21</v>
      </c>
      <c r="G13" s="10"/>
      <c r="H13" s="10">
        <f>5471*0.3</f>
        <v>1641.3</v>
      </c>
      <c r="I13" s="10" t="s">
        <v>32</v>
      </c>
      <c r="J13" s="10" t="s">
        <v>32</v>
      </c>
      <c r="K13" s="10">
        <f>AVERAGE(H13:J13)</f>
        <v>1641.3</v>
      </c>
      <c r="L13" s="11">
        <f t="shared" si="1"/>
        <v>5.3194533000000002</v>
      </c>
      <c r="M13" s="20" t="s">
        <v>58</v>
      </c>
      <c r="N13" s="10"/>
      <c r="O13" s="53" t="s">
        <v>100</v>
      </c>
    </row>
    <row r="14" spans="1:16" ht="26" x14ac:dyDescent="0.35">
      <c r="A14" s="9" t="s">
        <v>61</v>
      </c>
      <c r="B14" s="10" t="s">
        <v>54</v>
      </c>
      <c r="C14" s="10" t="s">
        <v>67</v>
      </c>
      <c r="D14" s="10" t="s">
        <v>4</v>
      </c>
      <c r="E14" s="10" t="s">
        <v>7</v>
      </c>
      <c r="F14" s="10" t="s">
        <v>39</v>
      </c>
      <c r="G14" s="10"/>
      <c r="H14" s="10">
        <v>14</v>
      </c>
      <c r="I14" s="10" t="s">
        <v>32</v>
      </c>
      <c r="J14" s="10" t="s">
        <v>32</v>
      </c>
      <c r="K14" s="10">
        <f t="shared" si="0"/>
        <v>14</v>
      </c>
      <c r="L14" s="11">
        <f t="shared" si="1"/>
        <v>4.5373999999999998E-2</v>
      </c>
      <c r="M14" s="20" t="s">
        <v>58</v>
      </c>
      <c r="N14" s="10"/>
      <c r="O14" s="10"/>
    </row>
    <row r="15" spans="1:16" ht="39" x14ac:dyDescent="0.35">
      <c r="A15" s="9" t="s">
        <v>89</v>
      </c>
      <c r="B15" s="10" t="s">
        <v>54</v>
      </c>
      <c r="C15" s="10" t="s">
        <v>67</v>
      </c>
      <c r="D15" s="10" t="s">
        <v>4</v>
      </c>
      <c r="E15" s="10" t="s">
        <v>7</v>
      </c>
      <c r="F15" s="10" t="s">
        <v>22</v>
      </c>
      <c r="G15" s="10"/>
      <c r="H15" s="10">
        <v>940</v>
      </c>
      <c r="I15" s="10" t="s">
        <v>32</v>
      </c>
      <c r="J15" s="10" t="s">
        <v>32</v>
      </c>
      <c r="K15" s="10">
        <f t="shared" si="0"/>
        <v>940</v>
      </c>
      <c r="L15" s="11">
        <f t="shared" si="1"/>
        <v>3.0465399999999998</v>
      </c>
      <c r="M15" s="20" t="s">
        <v>58</v>
      </c>
      <c r="N15" s="10"/>
      <c r="O15" s="10"/>
    </row>
    <row r="16" spans="1:16" ht="160" customHeight="1" x14ac:dyDescent="0.35">
      <c r="A16" s="13" t="s">
        <v>90</v>
      </c>
      <c r="B16" s="10" t="s">
        <v>54</v>
      </c>
      <c r="C16" s="10" t="s">
        <v>67</v>
      </c>
      <c r="D16" s="10" t="s">
        <v>68</v>
      </c>
      <c r="E16" s="10" t="s">
        <v>7</v>
      </c>
      <c r="F16" s="10" t="s">
        <v>22</v>
      </c>
      <c r="G16" s="10"/>
      <c r="H16" s="11">
        <f>(59/0.003241)+(2.5/0.002614)</f>
        <v>19160.64662143675</v>
      </c>
      <c r="I16" s="10" t="s">
        <v>32</v>
      </c>
      <c r="J16" s="10" t="s">
        <v>32</v>
      </c>
      <c r="K16" s="11">
        <f t="shared" si="0"/>
        <v>19160.64662143675</v>
      </c>
      <c r="L16" s="11">
        <f t="shared" si="1"/>
        <v>62.099655700076504</v>
      </c>
      <c r="M16" s="20" t="s">
        <v>58</v>
      </c>
      <c r="N16" s="10"/>
      <c r="O16" s="10"/>
    </row>
    <row r="17" spans="1:15" ht="65" x14ac:dyDescent="0.35">
      <c r="A17" s="13" t="s">
        <v>91</v>
      </c>
      <c r="B17" s="10" t="s">
        <v>54</v>
      </c>
      <c r="C17" s="10" t="s">
        <v>67</v>
      </c>
      <c r="D17" s="10" t="s">
        <v>25</v>
      </c>
      <c r="E17" s="10" t="s">
        <v>7</v>
      </c>
      <c r="F17" s="10" t="s">
        <v>22</v>
      </c>
      <c r="G17" s="10"/>
      <c r="H17" s="11">
        <f>(1/0.003241)</f>
        <v>308.54674483184203</v>
      </c>
      <c r="I17" s="10" t="s">
        <v>32</v>
      </c>
      <c r="J17" s="10" t="s">
        <v>32</v>
      </c>
      <c r="K17" s="11">
        <f t="shared" si="0"/>
        <v>308.54674483184203</v>
      </c>
      <c r="L17" s="11">
        <f t="shared" si="1"/>
        <v>1</v>
      </c>
      <c r="M17" s="20" t="s">
        <v>58</v>
      </c>
      <c r="N17" s="10"/>
      <c r="O17" s="10"/>
    </row>
    <row r="18" spans="1:15" ht="52" x14ac:dyDescent="0.35">
      <c r="A18" s="13" t="s">
        <v>92</v>
      </c>
      <c r="B18" s="10" t="s">
        <v>54</v>
      </c>
      <c r="C18" s="10" t="s">
        <v>67</v>
      </c>
      <c r="D18" s="10" t="s">
        <v>22</v>
      </c>
      <c r="E18" s="10" t="s">
        <v>7</v>
      </c>
      <c r="F18" s="10" t="s">
        <v>22</v>
      </c>
      <c r="G18" s="10"/>
      <c r="H18" s="11">
        <v>413.24888099999998</v>
      </c>
      <c r="I18" s="10" t="s">
        <v>32</v>
      </c>
      <c r="J18" s="10" t="s">
        <v>32</v>
      </c>
      <c r="K18" s="11">
        <f t="shared" si="0"/>
        <v>413.24888099999998</v>
      </c>
      <c r="L18" s="11">
        <f t="shared" si="1"/>
        <v>1.339339623321</v>
      </c>
      <c r="M18" s="20" t="s">
        <v>58</v>
      </c>
      <c r="N18" s="10"/>
      <c r="O18" s="10"/>
    </row>
    <row r="19" spans="1:15" ht="91" x14ac:dyDescent="0.35">
      <c r="A19" s="9" t="s">
        <v>93</v>
      </c>
      <c r="B19" s="10" t="s">
        <v>54</v>
      </c>
      <c r="C19" s="10" t="s">
        <v>67</v>
      </c>
      <c r="D19" s="10" t="s">
        <v>25</v>
      </c>
      <c r="E19" s="10" t="s">
        <v>7</v>
      </c>
      <c r="F19" s="10" t="s">
        <v>22</v>
      </c>
      <c r="G19" s="10"/>
      <c r="H19" s="11">
        <f>219.49096+(0.851/0.003241)</f>
        <v>482.06423985189758</v>
      </c>
      <c r="I19" s="10" t="s">
        <v>32</v>
      </c>
      <c r="J19" s="10" t="s">
        <v>32</v>
      </c>
      <c r="K19" s="11">
        <f t="shared" si="0"/>
        <v>482.06423985189758</v>
      </c>
      <c r="L19" s="11">
        <f t="shared" si="1"/>
        <v>1.56237020136</v>
      </c>
      <c r="M19" s="20" t="s">
        <v>58</v>
      </c>
      <c r="N19" s="10"/>
      <c r="O19" s="10"/>
    </row>
    <row r="20" spans="1:15" ht="117" x14ac:dyDescent="0.35">
      <c r="A20" s="13" t="s">
        <v>94</v>
      </c>
      <c r="B20" s="10" t="s">
        <v>54</v>
      </c>
      <c r="C20" s="10" t="s">
        <v>67</v>
      </c>
      <c r="D20" s="10" t="s">
        <v>25</v>
      </c>
      <c r="E20" s="10" t="s">
        <v>7</v>
      </c>
      <c r="F20" s="10" t="s">
        <v>22</v>
      </c>
      <c r="G20" s="10"/>
      <c r="H20" s="11">
        <v>5000</v>
      </c>
      <c r="I20" s="10" t="s">
        <v>32</v>
      </c>
      <c r="J20" s="10" t="s">
        <v>32</v>
      </c>
      <c r="K20" s="11">
        <f t="shared" si="0"/>
        <v>5000</v>
      </c>
      <c r="L20" s="11">
        <f t="shared" si="1"/>
        <v>16.204999999999998</v>
      </c>
      <c r="M20" s="20" t="s">
        <v>58</v>
      </c>
      <c r="N20" s="10"/>
      <c r="O20" s="10"/>
    </row>
    <row r="21" spans="1:15" ht="78" x14ac:dyDescent="0.35">
      <c r="A21" s="13" t="s">
        <v>95</v>
      </c>
      <c r="B21" s="10" t="s">
        <v>54</v>
      </c>
      <c r="C21" s="10" t="s">
        <v>67</v>
      </c>
      <c r="D21" s="10" t="s">
        <v>4</v>
      </c>
      <c r="E21" s="10" t="s">
        <v>7</v>
      </c>
      <c r="F21" s="10" t="s">
        <v>22</v>
      </c>
      <c r="G21" s="10"/>
      <c r="H21" s="11">
        <f>5/0.003241</f>
        <v>1542.7337241592102</v>
      </c>
      <c r="I21" s="10" t="s">
        <v>32</v>
      </c>
      <c r="J21" s="10" t="s">
        <v>32</v>
      </c>
      <c r="K21" s="11">
        <f t="shared" si="0"/>
        <v>1542.7337241592102</v>
      </c>
      <c r="L21" s="11">
        <f t="shared" si="1"/>
        <v>5</v>
      </c>
      <c r="M21" s="20" t="s">
        <v>58</v>
      </c>
      <c r="N21" s="10"/>
      <c r="O21" s="10"/>
    </row>
    <row r="22" spans="1:15" ht="78" x14ac:dyDescent="0.35">
      <c r="A22" s="13" t="s">
        <v>96</v>
      </c>
      <c r="B22" s="10" t="s">
        <v>54</v>
      </c>
      <c r="C22" s="10" t="s">
        <v>67</v>
      </c>
      <c r="D22" s="10" t="s">
        <v>22</v>
      </c>
      <c r="E22" s="10" t="s">
        <v>7</v>
      </c>
      <c r="F22" s="10" t="s">
        <v>22</v>
      </c>
      <c r="G22" s="10"/>
      <c r="H22" s="10" t="s">
        <v>32</v>
      </c>
      <c r="I22" s="10" t="s">
        <v>32</v>
      </c>
      <c r="J22" s="10" t="s">
        <v>32</v>
      </c>
      <c r="K22" s="10" t="s">
        <v>32</v>
      </c>
      <c r="L22" s="10" t="s">
        <v>32</v>
      </c>
      <c r="M22" s="20" t="s">
        <v>58</v>
      </c>
      <c r="N22" s="10"/>
      <c r="O22" s="10"/>
    </row>
    <row r="23" spans="1:15" ht="78" x14ac:dyDescent="0.35">
      <c r="A23" s="13" t="s">
        <v>118</v>
      </c>
      <c r="B23" s="10" t="s">
        <v>54</v>
      </c>
      <c r="C23" s="10" t="s">
        <v>67</v>
      </c>
      <c r="D23" s="10" t="s">
        <v>4</v>
      </c>
      <c r="E23" s="10" t="s">
        <v>7</v>
      </c>
      <c r="F23" s="10" t="s">
        <v>22</v>
      </c>
      <c r="G23" s="10"/>
      <c r="H23" s="10" t="s">
        <v>32</v>
      </c>
      <c r="I23" s="10" t="s">
        <v>32</v>
      </c>
      <c r="J23" s="10" t="s">
        <v>32</v>
      </c>
      <c r="K23" s="10" t="s">
        <v>32</v>
      </c>
      <c r="L23" s="10" t="s">
        <v>32</v>
      </c>
      <c r="M23" s="54" t="s">
        <v>123</v>
      </c>
      <c r="N23" s="10"/>
      <c r="O23" s="10"/>
    </row>
    <row r="24" spans="1:15" ht="91" x14ac:dyDescent="0.35">
      <c r="A24" s="13" t="s">
        <v>119</v>
      </c>
      <c r="B24" s="10" t="s">
        <v>117</v>
      </c>
      <c r="C24" s="10" t="s">
        <v>67</v>
      </c>
      <c r="D24" s="10" t="s">
        <v>4</v>
      </c>
      <c r="E24" s="10" t="s">
        <v>7</v>
      </c>
      <c r="F24" s="10" t="s">
        <v>22</v>
      </c>
      <c r="G24" s="10"/>
      <c r="H24" s="10" t="s">
        <v>32</v>
      </c>
      <c r="I24" s="10" t="s">
        <v>32</v>
      </c>
      <c r="J24" s="10" t="s">
        <v>32</v>
      </c>
      <c r="K24" s="10" t="s">
        <v>32</v>
      </c>
      <c r="L24" s="10" t="s">
        <v>32</v>
      </c>
      <c r="M24" s="54" t="s">
        <v>123</v>
      </c>
      <c r="N24" s="10"/>
      <c r="O24" s="10"/>
    </row>
    <row r="25" spans="1:15" ht="65" x14ac:dyDescent="0.35">
      <c r="A25" s="13" t="s">
        <v>120</v>
      </c>
      <c r="B25" s="10" t="s">
        <v>117</v>
      </c>
      <c r="C25" s="10" t="s">
        <v>67</v>
      </c>
      <c r="D25" s="10" t="s">
        <v>4</v>
      </c>
      <c r="E25" s="10" t="s">
        <v>7</v>
      </c>
      <c r="F25" s="10" t="s">
        <v>121</v>
      </c>
      <c r="G25" s="10"/>
      <c r="H25" s="10" t="s">
        <v>32</v>
      </c>
      <c r="I25" s="10" t="s">
        <v>32</v>
      </c>
      <c r="J25" s="10" t="s">
        <v>32</v>
      </c>
      <c r="K25" s="10" t="s">
        <v>32</v>
      </c>
      <c r="L25" s="10" t="s">
        <v>32</v>
      </c>
      <c r="M25" s="54" t="s">
        <v>122</v>
      </c>
      <c r="N25" s="10"/>
      <c r="O25" s="10"/>
    </row>
  </sheetData>
  <autoFilter ref="A4:O25"/>
  <mergeCells count="1">
    <mergeCell ref="A1:O2"/>
  </mergeCells>
  <hyperlinks>
    <hyperlink ref="M7" r:id="rId1"/>
    <hyperlink ref="M6" r:id="rId2"/>
    <hyperlink ref="M8" r:id="rId3"/>
    <hyperlink ref="N7" r:id="rId4"/>
    <hyperlink ref="M9:M22" r:id="rId5" display="MVM (2014)"/>
    <hyperlink ref="M23" r:id="rId6"/>
    <hyperlink ref="M25" r:id="rId7"/>
    <hyperlink ref="M24" r:id="rId8"/>
  </hyperlinks>
  <pageMargins left="0.7" right="0.7" top="0.75" bottom="0.75" header="0.3" footer="0.3"/>
  <pageSetup paperSize="9" orientation="portrait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mmary xmlns="57b417f7-d786-4243-a30f-6aa963038fea" xsi:nil="true"/>
    <Key xmlns="57b417f7-d786-4243-a30f-6aa963038fea">true</Key>
    <Document_x0020_Type xmlns="57b417f7-d786-4243-a30f-6aa963038fea">General</Document_x0020_Type>
    <Status xmlns="57b417f7-d786-4243-a30f-6aa963038fea">Active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94367AB67D8A4E84C9366474BD262F" ma:contentTypeVersion="" ma:contentTypeDescription="Create a new document." ma:contentTypeScope="" ma:versionID="5dc3487b0128b721428201107dcc33db">
  <xsd:schema xmlns:xsd="http://www.w3.org/2001/XMLSchema" xmlns:xs="http://www.w3.org/2001/XMLSchema" xmlns:p="http://schemas.microsoft.com/office/2006/metadata/properties" xmlns:ns2="57b417f7-d786-4243-a30f-6aa963038fea" targetNamespace="http://schemas.microsoft.com/office/2006/metadata/properties" ma:root="true" ma:fieldsID="497597cbed0da86670c9097ac158da60" ns2:_="">
    <xsd:import namespace="57b417f7-d786-4243-a30f-6aa963038fea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Document_x0020_Type"/>
                <xsd:element ref="ns2:Status"/>
                <xsd:element ref="ns2:Ke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417f7-d786-4243-a30f-6aa963038fea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description="A short description of what's in the document can help people to find it." ma:internalName="Summary">
      <xsd:simpleType>
        <xsd:restriction base="dms:Note">
          <xsd:maxLength value="255"/>
        </xsd:restriction>
      </xsd:simpleType>
    </xsd:element>
    <xsd:element name="Document_x0020_Type" ma:index="9" ma:displayName="Document Type" ma:default="General" ma:description="Leave as general unless this is a special type of document (eg PID, CV, Meeting Report etc)" ma:format="Dropdown" ma:internalName="Document_x0020_Type">
      <xsd:simpleType>
        <xsd:restriction base="dms:Choice">
          <xsd:enumeration value="Budget"/>
          <xsd:enumeration value="Business Plan"/>
          <xsd:enumeration value="Contract"/>
          <xsd:enumeration value="CV"/>
          <xsd:enumeration value="Expenses"/>
          <xsd:enumeration value="General"/>
          <xsd:enumeration value="How-to / Guideline"/>
          <xsd:enumeration value="Invoice"/>
          <xsd:enumeration value="M&amp;E"/>
          <xsd:enumeration value="Meeting Notes / Minutes"/>
          <xsd:enumeration value="PID"/>
          <xsd:enumeration value="Policy"/>
          <xsd:enumeration value="Proposal"/>
          <xsd:enumeration value="Publication"/>
          <xsd:enumeration value="Trip Report"/>
        </xsd:restriction>
      </xsd:simpleType>
    </xsd:element>
    <xsd:element name="Status" ma:index="10" ma:displayName="Status" ma:default="Active" ma:format="Dropdown" ma:internalName="Status">
      <xsd:simpleType>
        <xsd:restriction base="dms:Choice">
          <xsd:enumeration value="Active"/>
          <xsd:enumeration value="Closed"/>
          <xsd:enumeration value="Archived"/>
        </xsd:restriction>
      </xsd:simpleType>
    </xsd:element>
    <xsd:element name="Key" ma:index="11" nillable="true" ma:displayName="Key" ma:default="1" ma:description="Tick if this is a key document for this project." ma:internalName="Ke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628294-A9BF-4284-A2D9-00D17D6E8DC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57b417f7-d786-4243-a30f-6aa963038fe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33C3FC-94D3-4730-8D07-7F9C1D5C5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461422-2543-4CB2-B226-2FDFD89A6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b417f7-d786-4243-a30f-6aa963038f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Summary</vt:lpstr>
      <vt:lpstr>Fiscal support</vt:lpstr>
      <vt:lpstr>Public finance (domestic + EU)</vt:lpstr>
      <vt:lpstr>Public finance (international)</vt:lpstr>
      <vt:lpstr>SOE investment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Ipek Gencsu</dc:creator>
  <cp:lastModifiedBy>Charlie Zajicek</cp:lastModifiedBy>
  <dcterms:created xsi:type="dcterms:W3CDTF">2017-03-02T15:27:26Z</dcterms:created>
  <dcterms:modified xsi:type="dcterms:W3CDTF">2017-09-27T19:17:37Z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0x0101006294367AB67D8A4E84C9366474BD262F</vt:lpwstr>
  </property>
  <property fmtid="{D5CDD505-2E9C-101B-9397-08002B2CF9AE}" pid="3" name="_NewReviewCycle">
    <vt:lpwstr/>
  </property>
</Properties>
</file>