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C:\Users\i.gencsu\OneDrive\Overseas Development Institute\Leo Roberts - G20 Coal Subsidies Report (2019)\01 Datasets\05 Final datasets for website\"/>
    </mc:Choice>
  </mc:AlternateContent>
  <xr:revisionPtr revIDLastSave="7" documentId="11_65DE43E14D2BEDFB3A3F07516FDB593AF7F48375" xr6:coauthVersionLast="36" xr6:coauthVersionMax="36" xr10:uidLastSave="{902BACE3-EEFC-4479-AE34-F8A616DC6F5D}"/>
  <bookViews>
    <workbookView xWindow="0" yWindow="0" windowWidth="18650" windowHeight="6950" tabRatio="652" firstSheet="1" activeTab="1" xr2:uid="{00000000-000D-0000-FFFF-FFFF00000000}"/>
  </bookViews>
  <sheets>
    <sheet name="Overview" sheetId="11" r:id="rId1"/>
    <sheet name="Fiscal support" sheetId="6" r:id="rId2"/>
    <sheet name="Public finance (domestic)" sheetId="8" r:id="rId3"/>
    <sheet name="Public finance (international)" sheetId="9" r:id="rId4"/>
    <sheet name="SOE investment" sheetId="10" r:id="rId5"/>
    <sheet name="Exchange rates" sheetId="12" r:id="rId6"/>
  </sheets>
  <definedNames>
    <definedName name="_xlnm._FilterDatabase" localSheetId="1" hidden="1">'Fiscal support'!$B$3:$H$3</definedName>
    <definedName name="_xlnm._FilterDatabase" localSheetId="2" hidden="1">'Public finance (domestic)'!$A$3:$L$5</definedName>
    <definedName name="_xlnm._FilterDatabase" localSheetId="4" hidden="1">'SOE investment'!$A$4:$L$5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4" i="6" l="1"/>
  <c r="L4" i="6" l="1"/>
  <c r="I5" i="10" l="1"/>
  <c r="H5" i="10"/>
  <c r="K4" i="8" l="1"/>
  <c r="K13" i="6" l="1"/>
  <c r="L13" i="6"/>
  <c r="K12" i="6"/>
  <c r="L12" i="6"/>
  <c r="K11" i="6"/>
  <c r="L11" i="6"/>
  <c r="K10" i="6"/>
  <c r="L10" i="6"/>
  <c r="K9" i="6"/>
  <c r="L9" i="6"/>
  <c r="K7" i="6"/>
  <c r="K8" i="6"/>
  <c r="L6" i="6"/>
  <c r="L7" i="6"/>
  <c r="L8" i="6"/>
  <c r="L5" i="6"/>
  <c r="L15" i="6" s="1"/>
  <c r="K6" i="6"/>
  <c r="K5" i="6"/>
  <c r="K15" i="6" s="1"/>
  <c r="K7" i="8" l="1"/>
  <c r="K6" i="8"/>
  <c r="K5" i="8"/>
  <c r="J4" i="8"/>
  <c r="J7" i="8"/>
  <c r="J6" i="8"/>
  <c r="J5" i="8"/>
  <c r="K5" i="10"/>
  <c r="D15" i="12"/>
  <c r="C15" i="12"/>
  <c r="B15" i="12"/>
  <c r="J5" i="10"/>
  <c r="J9" i="8" l="1"/>
  <c r="K9" i="8"/>
</calcChain>
</file>

<file path=xl/sharedStrings.xml><?xml version="1.0" encoding="utf-8"?>
<sst xmlns="http://schemas.openxmlformats.org/spreadsheetml/2006/main" count="210" uniqueCount="101">
  <si>
    <t>Information about data collected</t>
  </si>
  <si>
    <t>The authors welcome feedback on the full report, on the country study, and on this data sheet to improve the accuracy and transparency of information on G20 countries support to coal and coal-fired production and consumption.</t>
  </si>
  <si>
    <t>Fiscal support</t>
  </si>
  <si>
    <t>Public finance (international)</t>
  </si>
  <si>
    <t>SOE investment</t>
  </si>
  <si>
    <t>Production</t>
  </si>
  <si>
    <t>TOTAL</t>
  </si>
  <si>
    <t>Electricity production</t>
  </si>
  <si>
    <t>Measure</t>
  </si>
  <si>
    <t>Level</t>
  </si>
  <si>
    <t>Mechanism</t>
  </si>
  <si>
    <t>Incidence</t>
  </si>
  <si>
    <t>Indicator</t>
  </si>
  <si>
    <t>Stage</t>
  </si>
  <si>
    <t>Fuel type</t>
  </si>
  <si>
    <t>Fuel sub-type</t>
  </si>
  <si>
    <t>Source</t>
  </si>
  <si>
    <t>Notes</t>
  </si>
  <si>
    <t>Compensation for Below-Market Prices for Electricity</t>
  </si>
  <si>
    <t>Budgetary transfer</t>
  </si>
  <si>
    <t>Central</t>
  </si>
  <si>
    <t>Direct Consumption</t>
  </si>
  <si>
    <t>Consumer Support Estimate</t>
  </si>
  <si>
    <t>Electricity-based support</t>
  </si>
  <si>
    <t>Below-Market Price on DMO for Coal</t>
  </si>
  <si>
    <t>Coal</t>
  </si>
  <si>
    <t xml:space="preserve">  Sub-bituminous coal</t>
  </si>
  <si>
    <t>Public finance (domestic)</t>
  </si>
  <si>
    <t>Measure or project 
(written description)</t>
  </si>
  <si>
    <t>Source of subsidy 
(entity / institution name, or ministry if available)</t>
  </si>
  <si>
    <t>Recipient country 
(for international support)</t>
  </si>
  <si>
    <t>2016
(USD)</t>
  </si>
  <si>
    <t>2017
(USD)</t>
  </si>
  <si>
    <t xml:space="preserve">Kalselteng-1 Power Station (aka Kelteng 1) </t>
  </si>
  <si>
    <t>Bank Mandiri</t>
  </si>
  <si>
    <t>Loan</t>
  </si>
  <si>
    <t xml:space="preserve">http://market.bisnis.com/read/20161214/192/611722/ini-target-perusahaan-dssa-milik-taipan-eka-tjipta-sinarmas-2017    
https://www.sourcewatch.org/index.php/Kalselteng-1_power_station
</t>
  </si>
  <si>
    <t>Indonesia Power Bond Facility 2017</t>
  </si>
  <si>
    <t>https://ijglobal.com/data/transaction/39301/indonesia-power-bond-facility-2017</t>
  </si>
  <si>
    <t xml:space="preserve">Sulbagut-1 coal-fired power station </t>
  </si>
  <si>
    <t>https://www.sourcewatch.org/index.php/Sulbagut-1_power_station    
http://www.thejakartapost.com/news/2017/07/14/toba-bara-secures-us171-7-million-in-syndicated-loans.html    
http://market.bisnis.com/read/20170713/192/671420/garap-pltu-sulbagut-1-toba-kantongi-fasilitas-kredit-investasi-us17177-juta    
http://www.dunia-energi.com/gorantalo-listrik-targetkan-pltu-sulbagut-beroperasi-pertengahan-2020    
http://www.tobabara.com/uploads/media/Presentation/Company-Presentation-2017-(Full-Year).pdf (see pp.9, 16, 23, 25, 26-29)</t>
  </si>
  <si>
    <t xml:space="preserve">Bank Negara Indonesia_x000D_
</t>
  </si>
  <si>
    <t>Investment by national-level majority state-owned enterprises (SOEs)</t>
  </si>
  <si>
    <t>Measure or project (written description)</t>
  </si>
  <si>
    <t>Source of subsidy (entity / institution name, or ministry if available)</t>
  </si>
  <si>
    <t>Subsidy type</t>
  </si>
  <si>
    <t>Targeted energy source</t>
  </si>
  <si>
    <t xml:space="preserve">Stage </t>
  </si>
  <si>
    <t>2016
(IDR)</t>
  </si>
  <si>
    <t>2017
(IDR)</t>
  </si>
  <si>
    <t>Estimated annual amount
(IDR)</t>
  </si>
  <si>
    <t>Capital Expenditure (CAPEX) by PT Bukit Asam (PTBA)</t>
  </si>
  <si>
    <t>PTBA</t>
  </si>
  <si>
    <t>SOE Investment</t>
  </si>
  <si>
    <t>Mining</t>
  </si>
  <si>
    <t>N/A</t>
  </si>
  <si>
    <t>http://www.ptba.co.id/en/company-report#ar</t>
  </si>
  <si>
    <t>Government of Indonesia is 65% shareholder in PTBA. Figures calculated by multiplying annual CAPEX by % government shareholding.</t>
  </si>
  <si>
    <t>Exchange rates: https://www.x-rates.com/average</t>
  </si>
  <si>
    <t>Average</t>
  </si>
  <si>
    <t>Estimated annual amount
(USD)</t>
  </si>
  <si>
    <t xml:space="preserve"> Because not available on IRS website</t>
  </si>
  <si>
    <t>Mostly benefits households</t>
  </si>
  <si>
    <t>Support for Research, Development, Technology and Training in coal exploration, mining, processing</t>
  </si>
  <si>
    <t>General Services Support Estimate</t>
  </si>
  <si>
    <t>Knowledge</t>
  </si>
  <si>
    <t>Coal mining (R&amp;D)</t>
  </si>
  <si>
    <t>Coking coal</t>
  </si>
  <si>
    <t>Other bituminous coal</t>
  </si>
  <si>
    <t>Sub-bituminous coal</t>
  </si>
  <si>
    <t>Preferential VAT rate for goods and services purchased by coal mining companies</t>
  </si>
  <si>
    <t>Tax expenditure</t>
  </si>
  <si>
    <t>Cost of Intermediate Inputs</t>
  </si>
  <si>
    <t>Producer Support Estimate</t>
  </si>
  <si>
    <t>Extraction or mining stage</t>
  </si>
  <si>
    <t>This measure is active but there was no estimate for these years</t>
  </si>
  <si>
    <t>Reduction in corporate tax for coal mining companies registered after August 15, 2011</t>
  </si>
  <si>
    <t>Tax Allowance 30% for coal liquefaction and coal gasification</t>
  </si>
  <si>
    <t>Preferential royalty rates and corporate tax rates for small coal mining license holders</t>
  </si>
  <si>
    <t>Land and natural resources</t>
  </si>
  <si>
    <t>Capital</t>
  </si>
  <si>
    <t>Enterprise income</t>
  </si>
  <si>
    <t>Refining or processing</t>
  </si>
  <si>
    <t>Electricity consumption (households)</t>
  </si>
  <si>
    <t>Multiple</t>
  </si>
  <si>
    <t>OECD (2019)</t>
  </si>
  <si>
    <t>Multiplied by proportion of coal in the fossil fuel-based electricity mix.
FF: 61.13%, coal: 13.29%; coal/FF: 62.45%
(Source: IEA)</t>
  </si>
  <si>
    <t>Exchange rates* (USD/IDR)</t>
  </si>
  <si>
    <t>* Annual average exchange rates are obtained from: https://www.x-rates.com/average</t>
  </si>
  <si>
    <r>
      <t xml:space="preserve">This data sheet provides background information for the report </t>
    </r>
    <r>
      <rPr>
        <i/>
        <sz val="11"/>
        <color theme="1"/>
        <rFont val="Calibri"/>
        <family val="2"/>
        <scheme val="minor"/>
      </rPr>
      <t xml:space="preserve">G20 coal subsidies: tracking government support to a fading industry, </t>
    </r>
    <r>
      <rPr>
        <sz val="11"/>
        <rFont val="Calibri"/>
        <family val="2"/>
        <scheme val="minor"/>
      </rPr>
      <t xml:space="preserve">and for the corresponding country study. </t>
    </r>
  </si>
  <si>
    <t>• Full report and methodology note: odi.org/g20-coal-subsidies</t>
  </si>
  <si>
    <r>
      <rPr>
        <u/>
        <sz val="11"/>
        <color theme="1"/>
        <rFont val="Calibri"/>
        <family val="2"/>
        <scheme val="minor"/>
      </rPr>
      <t xml:space="preserve">Fiscal support: </t>
    </r>
    <r>
      <rPr>
        <sz val="11"/>
        <color theme="1"/>
        <rFont val="Calibri"/>
        <family val="2"/>
        <scheme val="minor"/>
      </rPr>
      <t>Data is obtained from the Organisation for Economic Co-operation and Development Inventory for Fossil Fuel Subsidy Support.</t>
    </r>
  </si>
  <si>
    <r>
      <rPr>
        <u/>
        <sz val="11"/>
        <color theme="1"/>
        <rFont val="Calibri"/>
        <family val="2"/>
        <scheme val="minor"/>
      </rPr>
      <t>Public finance:</t>
    </r>
    <r>
      <rPr>
        <b/>
        <sz val="11"/>
        <color theme="1"/>
        <rFont val="Calibri"/>
        <family val="2"/>
        <scheme val="minor"/>
      </rPr>
      <t xml:space="preserve"> </t>
    </r>
    <r>
      <rPr>
        <sz val="11"/>
        <color theme="1"/>
        <rFont val="Calibri"/>
        <family val="2"/>
        <scheme val="minor"/>
      </rPr>
      <t xml:space="preserve">Data is obtained from the Oil Change International’s ‘Shift the subsidies’ database, which includes information provided by public finance institutions, from the Infrastructure Journal Global database, and in the Natural Resources Defense Council’s ‘Power shift’ report database. </t>
    </r>
  </si>
  <si>
    <r>
      <rPr>
        <u/>
        <sz val="11"/>
        <color theme="1"/>
        <rFont val="Calibri"/>
        <family val="2"/>
        <scheme val="minor"/>
      </rPr>
      <t xml:space="preserve">SOE investment: </t>
    </r>
    <r>
      <rPr>
        <sz val="11"/>
        <color theme="1"/>
        <rFont val="Calibri"/>
        <family val="2"/>
        <scheme val="minor"/>
      </rPr>
      <t>Data is provided on total capital expenditure investment by SOEs in coal and coal-fired power production (where this information is made available by the company). This information was sourced mainly from annual reports of the SOEs.</t>
    </r>
  </si>
  <si>
    <t>Datasheet contents:</t>
  </si>
  <si>
    <t>Subsidies for production and consumption of coal and coal-fired power: Indonesia data sheet</t>
  </si>
  <si>
    <t>• Indonesia country study: odi.org/g20-coal-subsidies/indonesia</t>
  </si>
  <si>
    <t>Fiscal support (budgetary transfers and tax exemptions)</t>
  </si>
  <si>
    <t>No international finance for coal was identified from the public finance institutions of Indonesia.</t>
  </si>
  <si>
    <t>n/a</t>
  </si>
  <si>
    <t>Brown coal briquettes (BKB)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</si>
</sst>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407]General"/>
  </numFmts>
  <fonts count="61" x14ac:knownFonts="1">
    <font>
      <sz val="10"/>
      <color theme="1"/>
      <name val="Trebuchet MS"/>
      <family val="2"/>
    </font>
    <font>
      <sz val="11"/>
      <color theme="1"/>
      <name val="Calibri"/>
      <family val="2"/>
      <scheme val="minor"/>
    </font>
    <font>
      <sz val="11"/>
      <color theme="1"/>
      <name val="Calibri"/>
      <family val="2"/>
      <scheme val="minor"/>
    </font>
    <font>
      <sz val="10"/>
      <color theme="1"/>
      <name val="Trebuchet MS"/>
      <family val="2"/>
    </font>
    <font>
      <b/>
      <sz val="18"/>
      <color theme="3"/>
      <name val="Cambria"/>
      <family val="2"/>
      <scheme val="major"/>
    </font>
    <font>
      <b/>
      <sz val="15"/>
      <color theme="3"/>
      <name val="Trebuchet MS"/>
      <family val="2"/>
    </font>
    <font>
      <b/>
      <sz val="13"/>
      <color theme="3"/>
      <name val="Trebuchet MS"/>
      <family val="2"/>
    </font>
    <font>
      <b/>
      <sz val="11"/>
      <color theme="3"/>
      <name val="Trebuchet MS"/>
      <family val="2"/>
    </font>
    <font>
      <sz val="10"/>
      <color rgb="FF006100"/>
      <name val="Trebuchet MS"/>
      <family val="2"/>
    </font>
    <font>
      <sz val="10"/>
      <color rgb="FF9C0006"/>
      <name val="Trebuchet MS"/>
      <family val="2"/>
    </font>
    <font>
      <sz val="10"/>
      <color rgb="FF9C6500"/>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b/>
      <sz val="10"/>
      <color theme="0"/>
      <name val="Trebuchet MS"/>
      <family val="2"/>
    </font>
    <font>
      <sz val="10"/>
      <color rgb="FFFF0000"/>
      <name val="Trebuchet MS"/>
      <family val="2"/>
    </font>
    <font>
      <i/>
      <sz val="10"/>
      <color rgb="FF7F7F7F"/>
      <name val="Trebuchet MS"/>
      <family val="2"/>
    </font>
    <font>
      <b/>
      <sz val="10"/>
      <color theme="1"/>
      <name val="Trebuchet MS"/>
      <family val="2"/>
    </font>
    <font>
      <sz val="10"/>
      <color theme="0"/>
      <name val="Trebuchet MS"/>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theme="1"/>
      <name val="Calibri"/>
      <family val="2"/>
      <scheme val="minor"/>
    </font>
    <font>
      <u/>
      <sz val="12"/>
      <color theme="10"/>
      <name val="Calibri"/>
      <family val="2"/>
      <scheme val="minor"/>
    </font>
    <font>
      <sz val="11"/>
      <color rgb="FF9C5700"/>
      <name val="Calibri"/>
      <family val="2"/>
      <scheme val="minor"/>
    </font>
    <font>
      <u/>
      <sz val="10"/>
      <color indexed="12"/>
      <name val="Verdana"/>
      <family val="2"/>
    </font>
    <font>
      <sz val="10"/>
      <color indexed="8"/>
      <name val="Verdana"/>
      <family val="2"/>
    </font>
    <font>
      <sz val="10"/>
      <color theme="1"/>
      <name val="Calibri"/>
      <family val="2"/>
      <scheme val="minor"/>
    </font>
    <font>
      <sz val="8"/>
      <name val="Verdana"/>
      <family val="2"/>
    </font>
    <font>
      <sz val="10"/>
      <name val="Calibri"/>
      <family val="2"/>
      <scheme val="minor"/>
    </font>
    <font>
      <b/>
      <sz val="10"/>
      <color theme="1"/>
      <name val="Calibri"/>
      <family val="2"/>
      <scheme val="minor"/>
    </font>
    <font>
      <u/>
      <sz val="10"/>
      <color theme="10"/>
      <name val="Trebuchet MS"/>
      <family val="2"/>
    </font>
    <font>
      <sz val="11"/>
      <name val="Calibri"/>
      <family val="2"/>
      <scheme val="minor"/>
    </font>
    <font>
      <b/>
      <sz val="10"/>
      <color rgb="FF4F81BD"/>
      <name val="Arial"/>
      <family val="2"/>
    </font>
    <font>
      <i/>
      <sz val="10"/>
      <color theme="1"/>
      <name val="Calibri"/>
      <family val="2"/>
      <scheme val="minor"/>
    </font>
    <font>
      <sz val="11"/>
      <color rgb="FF333333"/>
      <name val="Calibri"/>
      <family val="2"/>
      <scheme val="minor"/>
    </font>
    <font>
      <sz val="12"/>
      <color rgb="FF333333"/>
      <name val="Calibri"/>
      <family val="2"/>
      <scheme val="minor"/>
    </font>
    <font>
      <b/>
      <sz val="11"/>
      <color rgb="FF000000"/>
      <name val="Arial"/>
      <family val="2"/>
    </font>
    <font>
      <i/>
      <sz val="10"/>
      <color theme="1"/>
      <name val="Calibri"/>
      <family val="2"/>
    </font>
    <font>
      <u/>
      <sz val="10"/>
      <color theme="11"/>
      <name val="Trebuchet MS"/>
      <family val="2"/>
    </font>
    <font>
      <b/>
      <sz val="12"/>
      <color theme="0"/>
      <name val="Calibri"/>
      <family val="2"/>
      <scheme val="minor"/>
    </font>
    <font>
      <i/>
      <sz val="11"/>
      <color theme="1"/>
      <name val="Calibri"/>
      <family val="2"/>
      <scheme val="minor"/>
    </font>
    <font>
      <u/>
      <sz val="11"/>
      <color theme="1"/>
      <name val="Calibri"/>
      <family val="2"/>
      <scheme val="minor"/>
    </font>
    <font>
      <b/>
      <sz val="10"/>
      <name val="Calibri"/>
      <family val="2"/>
      <scheme val="minor"/>
    </font>
    <font>
      <u/>
      <sz val="10"/>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DB7"/>
        <bgColor indexed="64"/>
      </patternFill>
    </fill>
    <fill>
      <patternFill patternType="solid">
        <fgColor rgb="FFABAEB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47"/>
      </left>
      <right style="hair">
        <color indexed="47"/>
      </right>
      <top style="hair">
        <color indexed="47"/>
      </top>
      <bottom style="hair">
        <color indexed="47"/>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s>
  <cellStyleXfs count="123">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0" fillId="0" borderId="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33" fillId="0" borderId="0" applyNumberFormat="0" applyFill="0" applyBorder="0" applyAlignment="0" applyProtection="0"/>
    <xf numFmtId="0" fontId="20" fillId="8"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6" fillId="32" borderId="0" applyNumberFormat="0" applyBorder="0" applyAlignment="0" applyProtection="0"/>
    <xf numFmtId="0" fontId="37" fillId="0" borderId="0"/>
    <xf numFmtId="0" fontId="38" fillId="0" borderId="0"/>
    <xf numFmtId="43" fontId="38" fillId="0" borderId="0" applyFont="0" applyFill="0" applyBorder="0" applyAlignment="0" applyProtection="0"/>
    <xf numFmtId="0" fontId="37" fillId="0" borderId="0"/>
    <xf numFmtId="43" fontId="38" fillId="0" borderId="0" applyFont="0" applyFill="0" applyBorder="0" applyAlignment="0" applyProtection="0"/>
    <xf numFmtId="0" fontId="39" fillId="0" borderId="0" applyNumberFormat="0" applyFill="0" applyBorder="0" applyAlignment="0" applyProtection="0"/>
    <xf numFmtId="0" fontId="40" fillId="4"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44" fontId="20" fillId="0" borderId="0" applyFont="0" applyFill="0" applyBorder="0" applyAlignment="0" applyProtection="0"/>
    <xf numFmtId="0" fontId="41" fillId="0" borderId="0" applyNumberFormat="0" applyFill="0" applyBorder="0" applyAlignment="0" applyProtection="0">
      <alignment vertical="top"/>
      <protection locked="0"/>
    </xf>
    <xf numFmtId="164" fontId="42" fillId="0" borderId="0" applyBorder="0" applyProtection="0"/>
    <xf numFmtId="0" fontId="20" fillId="0" borderId="0"/>
    <xf numFmtId="0" fontId="21" fillId="0" borderId="0" applyNumberFormat="0" applyFill="0" applyBorder="0" applyAlignment="0" applyProtection="0"/>
    <xf numFmtId="0" fontId="21" fillId="0" borderId="0" applyNumberFormat="0" applyFill="0" applyBorder="0" applyAlignment="0" applyProtection="0"/>
    <xf numFmtId="0" fontId="37"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4" fillId="0" borderId="10" applyNumberFormat="0" applyAlignment="0"/>
    <xf numFmtId="0" fontId="47" fillId="0" borderId="0" applyNumberFormat="0" applyFill="0" applyBorder="0" applyAlignment="0" applyProtection="0"/>
    <xf numFmtId="0" fontId="55" fillId="0" borderId="0" applyNumberFormat="0" applyFill="0" applyBorder="0" applyAlignment="0" applyProtection="0"/>
  </cellStyleXfs>
  <cellXfs count="73">
    <xf numFmtId="0" fontId="0" fillId="0" borderId="0" xfId="0"/>
    <xf numFmtId="0" fontId="35" fillId="0" borderId="0" xfId="0" applyFont="1" applyAlignment="1">
      <alignment wrapText="1"/>
    </xf>
    <xf numFmtId="0" fontId="43" fillId="0" borderId="11" xfId="0" applyFont="1" applyBorder="1" applyAlignment="1">
      <alignment horizontal="center" vertical="center" wrapText="1"/>
    </xf>
    <xf numFmtId="0" fontId="43" fillId="0" borderId="11" xfId="0" applyFont="1" applyFill="1" applyBorder="1" applyAlignment="1">
      <alignment horizontal="center" vertical="center" wrapText="1"/>
    </xf>
    <xf numFmtId="0" fontId="47" fillId="0" borderId="11" xfId="121" applyBorder="1" applyAlignment="1">
      <alignment horizontal="center" vertical="center" wrapText="1"/>
    </xf>
    <xf numFmtId="0" fontId="46" fillId="0" borderId="11" xfId="0" applyFont="1" applyBorder="1" applyAlignment="1">
      <alignment horizontal="left" vertical="center" wrapText="1"/>
    </xf>
    <xf numFmtId="0" fontId="43" fillId="0" borderId="11" xfId="0" applyFont="1" applyBorder="1" applyAlignment="1">
      <alignment horizontal="left" vertical="center" wrapText="1"/>
    </xf>
    <xf numFmtId="0" fontId="43" fillId="0" borderId="11" xfId="0" quotePrefix="1" applyFont="1" applyBorder="1" applyAlignment="1">
      <alignment horizontal="center" vertical="center" wrapText="1"/>
    </xf>
    <xf numFmtId="0" fontId="43" fillId="0" borderId="12" xfId="0" applyFont="1" applyBorder="1" applyAlignment="1">
      <alignment horizontal="center" vertical="center" wrapText="1"/>
    </xf>
    <xf numFmtId="0" fontId="45" fillId="0" borderId="11" xfId="0" applyFont="1" applyFill="1" applyBorder="1" applyAlignment="1">
      <alignment horizontal="left" wrapText="1"/>
    </xf>
    <xf numFmtId="0" fontId="0" fillId="0" borderId="0" xfId="0" applyAlignment="1">
      <alignment wrapText="1"/>
    </xf>
    <xf numFmtId="0" fontId="49" fillId="0" borderId="0" xfId="85" applyFont="1" applyBorder="1" applyAlignment="1">
      <alignment horizontal="left" vertical="center"/>
    </xf>
    <xf numFmtId="0" fontId="47" fillId="0" borderId="0" xfId="121"/>
    <xf numFmtId="3" fontId="0" fillId="0" borderId="0" xfId="0" applyNumberFormat="1" applyAlignment="1">
      <alignment wrapText="1"/>
    </xf>
    <xf numFmtId="0" fontId="18" fillId="0" borderId="0" xfId="0" applyFont="1" applyAlignment="1">
      <alignment wrapText="1"/>
    </xf>
    <xf numFmtId="4" fontId="43" fillId="0" borderId="0" xfId="0" applyNumberFormat="1" applyFont="1"/>
    <xf numFmtId="0" fontId="43" fillId="0" borderId="0" xfId="0" applyFont="1"/>
    <xf numFmtId="1" fontId="46" fillId="0" borderId="0" xfId="0" applyNumberFormat="1" applyFont="1"/>
    <xf numFmtId="4" fontId="51" fillId="0" borderId="0" xfId="0" applyNumberFormat="1" applyFont="1" applyAlignment="1">
      <alignment horizontal="left" vertical="center"/>
    </xf>
    <xf numFmtId="4" fontId="52" fillId="0" borderId="0" xfId="0" applyNumberFormat="1" applyFont="1" applyAlignment="1">
      <alignment horizontal="left" vertical="center"/>
    </xf>
    <xf numFmtId="0" fontId="51" fillId="0" borderId="0" xfId="0" applyFont="1" applyAlignment="1">
      <alignment horizontal="left" vertical="center"/>
    </xf>
    <xf numFmtId="4" fontId="46" fillId="0" borderId="0" xfId="0" applyNumberFormat="1" applyFont="1"/>
    <xf numFmtId="0" fontId="53" fillId="0" borderId="0" xfId="85" applyFont="1" applyAlignment="1">
      <alignment vertical="center" wrapText="1"/>
    </xf>
    <xf numFmtId="0" fontId="50" fillId="0" borderId="0" xfId="0" applyFont="1"/>
    <xf numFmtId="3" fontId="43" fillId="0" borderId="11" xfId="0" applyNumberFormat="1" applyFont="1" applyBorder="1" applyAlignment="1">
      <alignment horizontal="center" vertical="center" wrapText="1"/>
    </xf>
    <xf numFmtId="0" fontId="16" fillId="0" borderId="0" xfId="0" applyFont="1" applyFill="1" applyAlignment="1"/>
    <xf numFmtId="0" fontId="16" fillId="0" borderId="0" xfId="0" applyFont="1" applyFill="1" applyAlignment="1">
      <alignment wrapText="1"/>
    </xf>
    <xf numFmtId="0" fontId="0" fillId="0" borderId="13" xfId="0" applyBorder="1" applyAlignment="1">
      <alignment wrapText="1"/>
    </xf>
    <xf numFmtId="0" fontId="0" fillId="0" borderId="14" xfId="0" applyBorder="1" applyAlignment="1">
      <alignment wrapText="1"/>
    </xf>
    <xf numFmtId="0" fontId="45" fillId="0" borderId="11" xfId="0" applyFont="1" applyFill="1" applyBorder="1" applyAlignment="1">
      <alignment horizontal="left" vertical="center" wrapText="1"/>
    </xf>
    <xf numFmtId="3" fontId="43" fillId="0" borderId="11" xfId="0" applyNumberFormat="1" applyFont="1" applyFill="1" applyBorder="1" applyAlignment="1">
      <alignment horizontal="center" vertical="center" wrapText="1"/>
    </xf>
    <xf numFmtId="0" fontId="54" fillId="0" borderId="0" xfId="0" applyFont="1" applyFill="1" applyBorder="1"/>
    <xf numFmtId="3" fontId="0" fillId="0" borderId="15" xfId="0" applyNumberFormat="1" applyBorder="1" applyAlignment="1">
      <alignment wrapText="1"/>
    </xf>
    <xf numFmtId="0" fontId="37" fillId="0" borderId="13" xfId="85" applyFont="1" applyBorder="1" applyAlignment="1">
      <alignment horizontal="center" vertical="center"/>
    </xf>
    <xf numFmtId="3" fontId="37" fillId="0" borderId="14" xfId="0" applyNumberFormat="1" applyFont="1" applyBorder="1" applyAlignment="1">
      <alignment horizontal="center"/>
    </xf>
    <xf numFmtId="3" fontId="0" fillId="0" borderId="14" xfId="0" applyNumberFormat="1" applyBorder="1" applyAlignment="1">
      <alignment wrapText="1"/>
    </xf>
    <xf numFmtId="1" fontId="37" fillId="0" borderId="14" xfId="85" applyNumberFormat="1" applyFont="1" applyBorder="1" applyAlignment="1">
      <alignment horizontal="center" vertical="center"/>
    </xf>
    <xf numFmtId="1" fontId="37" fillId="0" borderId="14" xfId="0" applyNumberFormat="1" applyFont="1" applyBorder="1" applyAlignment="1">
      <alignment horizontal="center"/>
    </xf>
    <xf numFmtId="4" fontId="0" fillId="0" borderId="0" xfId="0" applyNumberFormat="1"/>
    <xf numFmtId="3" fontId="43" fillId="0" borderId="12" xfId="0" applyNumberFormat="1" applyFont="1" applyBorder="1" applyAlignment="1">
      <alignment horizontal="center" vertical="center" wrapText="1"/>
    </xf>
    <xf numFmtId="3" fontId="45" fillId="0" borderId="11" xfId="0" applyNumberFormat="1" applyFont="1" applyFill="1" applyBorder="1" applyAlignment="1">
      <alignment horizontal="center" vertical="center" wrapText="1"/>
    </xf>
    <xf numFmtId="0" fontId="56" fillId="33" borderId="0" xfId="0" applyFont="1" applyFill="1" applyBorder="1" applyAlignment="1"/>
    <xf numFmtId="0" fontId="2" fillId="0" borderId="0" xfId="0" applyFont="1" applyAlignment="1">
      <alignment wrapText="1"/>
    </xf>
    <xf numFmtId="0" fontId="2" fillId="0" borderId="0" xfId="0" applyFont="1" applyBorder="1" applyAlignment="1">
      <alignment wrapText="1"/>
    </xf>
    <xf numFmtId="0" fontId="55" fillId="0" borderId="0" xfId="122" applyBorder="1" applyAlignment="1">
      <alignment wrapText="1"/>
    </xf>
    <xf numFmtId="0" fontId="47" fillId="0" borderId="0" xfId="121" applyBorder="1" applyAlignment="1">
      <alignment wrapText="1"/>
    </xf>
    <xf numFmtId="0" fontId="35" fillId="0" borderId="0" xfId="0" applyFont="1" applyBorder="1"/>
    <xf numFmtId="0" fontId="2" fillId="0" borderId="0" xfId="0" applyFont="1" applyBorder="1"/>
    <xf numFmtId="0" fontId="48" fillId="0" borderId="0" xfId="0" applyFont="1" applyBorder="1" applyAlignment="1">
      <alignment wrapText="1"/>
    </xf>
    <xf numFmtId="0" fontId="56" fillId="33" borderId="0" xfId="85" applyFont="1" applyFill="1" applyBorder="1" applyAlignment="1">
      <alignment horizontal="left" vertical="center"/>
    </xf>
    <xf numFmtId="0" fontId="45" fillId="0" borderId="11" xfId="0" applyFont="1" applyFill="1" applyBorder="1" applyAlignment="1">
      <alignment horizontal="center" vertical="center" wrapText="1"/>
    </xf>
    <xf numFmtId="0" fontId="56" fillId="33" borderId="0" xfId="85" applyFont="1" applyFill="1" applyAlignment="1">
      <alignment vertical="center"/>
    </xf>
    <xf numFmtId="0" fontId="45" fillId="0" borderId="0" xfId="0" applyFont="1" applyFill="1" applyBorder="1" applyAlignment="1">
      <alignment horizontal="left" wrapText="1"/>
    </xf>
    <xf numFmtId="3" fontId="59" fillId="0" borderId="13" xfId="0" applyNumberFormat="1" applyFont="1" applyFill="1" applyBorder="1" applyAlignment="1">
      <alignment horizontal="left" wrapText="1"/>
    </xf>
    <xf numFmtId="3" fontId="18" fillId="0" borderId="14" xfId="0" applyNumberFormat="1" applyFont="1" applyBorder="1" applyAlignment="1">
      <alignment horizontal="center"/>
    </xf>
    <xf numFmtId="0" fontId="2" fillId="0" borderId="0" xfId="0" applyFont="1"/>
    <xf numFmtId="0" fontId="43" fillId="0" borderId="0" xfId="0" applyFont="1" applyAlignment="1">
      <alignment wrapText="1"/>
    </xf>
    <xf numFmtId="0" fontId="60" fillId="0" borderId="12" xfId="121" applyFont="1" applyBorder="1" applyAlignment="1">
      <alignment horizontal="center" vertical="center" wrapText="1"/>
    </xf>
    <xf numFmtId="0" fontId="60" fillId="0" borderId="11" xfId="121" applyFont="1" applyFill="1" applyBorder="1" applyAlignment="1">
      <alignment horizontal="center" vertical="center" wrapText="1"/>
    </xf>
    <xf numFmtId="0" fontId="60" fillId="0" borderId="11" xfId="121" applyFont="1" applyFill="1" applyBorder="1" applyAlignment="1">
      <alignment horizontal="left" wrapText="1"/>
    </xf>
    <xf numFmtId="3" fontId="46" fillId="0" borderId="14" xfId="0" applyNumberFormat="1" applyFont="1" applyBorder="1" applyAlignment="1">
      <alignment horizontal="center"/>
    </xf>
    <xf numFmtId="0" fontId="46" fillId="34" borderId="16" xfId="0" applyFont="1" applyFill="1" applyBorder="1" applyAlignment="1">
      <alignment horizontal="center" vertical="center" wrapText="1"/>
    </xf>
    <xf numFmtId="0" fontId="45" fillId="0" borderId="11" xfId="0" applyFont="1" applyFill="1" applyBorder="1" applyAlignment="1">
      <alignment vertical="center" wrapText="1"/>
    </xf>
    <xf numFmtId="0" fontId="0" fillId="0" borderId="0" xfId="0" applyAlignment="1">
      <alignment vertical="center"/>
    </xf>
    <xf numFmtId="0" fontId="43" fillId="0" borderId="11" xfId="0" applyFont="1" applyBorder="1" applyAlignment="1">
      <alignment vertical="center" wrapText="1"/>
    </xf>
    <xf numFmtId="0" fontId="46" fillId="0" borderId="0" xfId="0" applyFont="1"/>
    <xf numFmtId="0" fontId="46" fillId="0" borderId="13" xfId="0" applyFont="1" applyBorder="1"/>
    <xf numFmtId="0" fontId="46" fillId="0" borderId="14" xfId="0" applyFont="1" applyBorder="1"/>
    <xf numFmtId="3" fontId="46" fillId="0" borderId="14" xfId="0" applyNumberFormat="1" applyFont="1" applyBorder="1"/>
    <xf numFmtId="0" fontId="46" fillId="0" borderId="15" xfId="0" applyFont="1" applyBorder="1"/>
    <xf numFmtId="0" fontId="46" fillId="0" borderId="12" xfId="0" applyFont="1" applyBorder="1" applyAlignment="1">
      <alignment horizontal="left" vertical="center" wrapText="1"/>
    </xf>
    <xf numFmtId="0" fontId="59" fillId="0" borderId="11" xfId="0" applyFont="1" applyFill="1" applyBorder="1" applyAlignment="1">
      <alignment horizontal="left" vertical="center" wrapText="1"/>
    </xf>
    <xf numFmtId="4" fontId="43" fillId="0" borderId="11" xfId="0" applyNumberFormat="1" applyFont="1" applyFill="1" applyBorder="1" applyAlignment="1">
      <alignment horizontal="left" vertical="center" wrapText="1"/>
    </xf>
  </cellXfs>
  <cellStyles count="123">
    <cellStyle name="20 % - Akzent1 2" xfId="61" xr:uid="{00000000-0005-0000-0000-000000000000}"/>
    <cellStyle name="20 % - Akzent1 2 2" xfId="108" xr:uid="{00000000-0005-0000-0000-000001000000}"/>
    <cellStyle name="20 % - Akzent2 2" xfId="65" xr:uid="{00000000-0005-0000-0000-000002000000}"/>
    <cellStyle name="20 % - Akzent2 2 2" xfId="110" xr:uid="{00000000-0005-0000-0000-000003000000}"/>
    <cellStyle name="20 % - Akzent3 2" xfId="69" xr:uid="{00000000-0005-0000-0000-000004000000}"/>
    <cellStyle name="20 % - Akzent3 2 2" xfId="112" xr:uid="{00000000-0005-0000-0000-000005000000}"/>
    <cellStyle name="20 % - Akzent4 2" xfId="73" xr:uid="{00000000-0005-0000-0000-000006000000}"/>
    <cellStyle name="20 % - Akzent4 2 2" xfId="114" xr:uid="{00000000-0005-0000-0000-000007000000}"/>
    <cellStyle name="20 % - Akzent5 2" xfId="77" xr:uid="{00000000-0005-0000-0000-000008000000}"/>
    <cellStyle name="20 % - Akzent5 2 2" xfId="116" xr:uid="{00000000-0005-0000-0000-000009000000}"/>
    <cellStyle name="20 % - Akzent6 2" xfId="81" xr:uid="{00000000-0005-0000-0000-00000A000000}"/>
    <cellStyle name="20 % - Akzent6 2 2" xfId="118" xr:uid="{00000000-0005-0000-0000-00000B00000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 Akzent1 2" xfId="62" xr:uid="{00000000-0005-0000-0000-000012000000}"/>
    <cellStyle name="40 % - Akzent1 2 2" xfId="109" xr:uid="{00000000-0005-0000-0000-000013000000}"/>
    <cellStyle name="40 % - Akzent2 2" xfId="66" xr:uid="{00000000-0005-0000-0000-000014000000}"/>
    <cellStyle name="40 % - Akzent2 2 2" xfId="111" xr:uid="{00000000-0005-0000-0000-000015000000}"/>
    <cellStyle name="40 % - Akzent3 2" xfId="70" xr:uid="{00000000-0005-0000-0000-000016000000}"/>
    <cellStyle name="40 % - Akzent3 2 2" xfId="113" xr:uid="{00000000-0005-0000-0000-000017000000}"/>
    <cellStyle name="40 % - Akzent4 2" xfId="74" xr:uid="{00000000-0005-0000-0000-000018000000}"/>
    <cellStyle name="40 % - Akzent4 2 2" xfId="115" xr:uid="{00000000-0005-0000-0000-000019000000}"/>
    <cellStyle name="40 % - Akzent5 2" xfId="78" xr:uid="{00000000-0005-0000-0000-00001A000000}"/>
    <cellStyle name="40 % - Akzent5 2 2" xfId="117" xr:uid="{00000000-0005-0000-0000-00001B000000}"/>
    <cellStyle name="40 % - Akzent6 2" xfId="82" xr:uid="{00000000-0005-0000-0000-00001C000000}"/>
    <cellStyle name="40 % - Akzent6 2 2" xfId="119" xr:uid="{00000000-0005-0000-0000-00001D000000}"/>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 Akzent1 2" xfId="63" xr:uid="{00000000-0005-0000-0000-000024000000}"/>
    <cellStyle name="60 % - Akzent2 2" xfId="67" xr:uid="{00000000-0005-0000-0000-000025000000}"/>
    <cellStyle name="60 % - Akzent3 2" xfId="71" xr:uid="{00000000-0005-0000-0000-000026000000}"/>
    <cellStyle name="60 % - Akzent4 2" xfId="75" xr:uid="{00000000-0005-0000-0000-000027000000}"/>
    <cellStyle name="60 % - Akzent5 2" xfId="79" xr:uid="{00000000-0005-0000-0000-000028000000}"/>
    <cellStyle name="60 % - Akzent6 2" xfId="83" xr:uid="{00000000-0005-0000-0000-000029000000}"/>
    <cellStyle name="60% - Accent1" xfId="21" builtinId="32" customBuiltin="1"/>
    <cellStyle name="60% - Accent1 2" xfId="91" xr:uid="{00000000-0005-0000-0000-00002B000000}"/>
    <cellStyle name="60% - Accent2" xfId="25" builtinId="36" customBuiltin="1"/>
    <cellStyle name="60% - Accent2 2" xfId="92" xr:uid="{00000000-0005-0000-0000-00002D000000}"/>
    <cellStyle name="60% - Accent3" xfId="29" builtinId="40" customBuiltin="1"/>
    <cellStyle name="60% - Accent3 2" xfId="93" xr:uid="{00000000-0005-0000-0000-00002F000000}"/>
    <cellStyle name="60% - Accent4" xfId="33" builtinId="44" customBuiltin="1"/>
    <cellStyle name="60% - Accent4 2" xfId="94" xr:uid="{00000000-0005-0000-0000-000031000000}"/>
    <cellStyle name="60% - Accent5" xfId="37" builtinId="48" customBuiltin="1"/>
    <cellStyle name="60% - Accent5 2" xfId="95" xr:uid="{00000000-0005-0000-0000-000033000000}"/>
    <cellStyle name="60% - Accent6" xfId="41" builtinId="52" customBuiltin="1"/>
    <cellStyle name="60% - Accent6 2" xfId="96" xr:uid="{00000000-0005-0000-0000-000035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kzent1 2" xfId="60" xr:uid="{00000000-0005-0000-0000-00003C000000}"/>
    <cellStyle name="Akzent2 2" xfId="64" xr:uid="{00000000-0005-0000-0000-00003D000000}"/>
    <cellStyle name="Akzent3 2" xfId="68" xr:uid="{00000000-0005-0000-0000-00003E000000}"/>
    <cellStyle name="Akzent4 2" xfId="72" xr:uid="{00000000-0005-0000-0000-00003F000000}"/>
    <cellStyle name="Akzent5 2" xfId="76" xr:uid="{00000000-0005-0000-0000-000040000000}"/>
    <cellStyle name="Akzent6 2" xfId="80" xr:uid="{00000000-0005-0000-0000-000041000000}"/>
    <cellStyle name="Ausgabe 2" xfId="52" xr:uid="{00000000-0005-0000-0000-000042000000}"/>
    <cellStyle name="Bad" xfId="7" builtinId="27" customBuiltin="1"/>
    <cellStyle name="Berechnung 2" xfId="53" xr:uid="{00000000-0005-0000-0000-000044000000}"/>
    <cellStyle name="Calculation" xfId="11" builtinId="22" customBuiltin="1"/>
    <cellStyle name="Check Cell" xfId="13" builtinId="23" customBuiltin="1"/>
    <cellStyle name="Comma 2" xfId="86" xr:uid="{00000000-0005-0000-0000-000047000000}"/>
    <cellStyle name="Comma 3" xfId="88" xr:uid="{00000000-0005-0000-0000-000048000000}"/>
    <cellStyle name="E_TableCell1" xfId="120" xr:uid="{00000000-0005-0000-0000-000049000000}"/>
    <cellStyle name="Eingabe 2" xfId="51" xr:uid="{00000000-0005-0000-0000-00004A000000}"/>
    <cellStyle name="Ergebnis 2" xfId="59" xr:uid="{00000000-0005-0000-0000-00004B000000}"/>
    <cellStyle name="Erklärender Text 2" xfId="58" xr:uid="{00000000-0005-0000-0000-00004C000000}"/>
    <cellStyle name="Excel Built-in Normal" xfId="99" xr:uid="{00000000-0005-0000-0000-00004D000000}"/>
    <cellStyle name="Explanatory Text" xfId="16" builtinId="53" customBuiltin="1"/>
    <cellStyle name="Followed Hyperlink" xfId="122" builtinId="9"/>
    <cellStyle name="Good" xfId="6" builtinId="26" customBuiltin="1"/>
    <cellStyle name="Gut 2" xfId="48" xr:uid="{00000000-0005-0000-0000-000051000000}"/>
    <cellStyle name="Heading 1" xfId="2" builtinId="16" customBuiltin="1"/>
    <cellStyle name="Heading 2" xfId="3" builtinId="17" customBuiltin="1"/>
    <cellStyle name="Heading 3" xfId="4" builtinId="18" customBuiltin="1"/>
    <cellStyle name="Heading 4" xfId="5" builtinId="19" customBuiltin="1"/>
    <cellStyle name="Hyperlink" xfId="121" builtinId="8"/>
    <cellStyle name="Hyperlink 2" xfId="89" xr:uid="{00000000-0005-0000-0000-000057000000}"/>
    <cellStyle name="Hyperlink 3" xfId="98" xr:uid="{00000000-0005-0000-0000-000058000000}"/>
    <cellStyle name="Input" xfId="9" builtinId="20" customBuiltin="1"/>
    <cellStyle name="Linked Cell" xfId="12" builtinId="24" customBuiltin="1"/>
    <cellStyle name="Neutral" xfId="8" builtinId="28" customBuiltin="1"/>
    <cellStyle name="Neutral 2" xfId="90" xr:uid="{00000000-0005-0000-0000-00005C000000}"/>
    <cellStyle name="Neutral 3" xfId="50" xr:uid="{00000000-0005-0000-0000-00005D000000}"/>
    <cellStyle name="Normal" xfId="0" builtinId="0"/>
    <cellStyle name="Normal 2" xfId="84" xr:uid="{00000000-0005-0000-0000-00005F000000}"/>
    <cellStyle name="Normal 3" xfId="85" xr:uid="{00000000-0005-0000-0000-000060000000}"/>
    <cellStyle name="Normal 4" xfId="87" xr:uid="{00000000-0005-0000-0000-000061000000}"/>
    <cellStyle name="Note" xfId="15" builtinId="10" customBuiltin="1"/>
    <cellStyle name="Notiz 2" xfId="57" xr:uid="{00000000-0005-0000-0000-000063000000}"/>
    <cellStyle name="Notiz 2 2" xfId="107" xr:uid="{00000000-0005-0000-0000-000064000000}"/>
    <cellStyle name="Output" xfId="10" builtinId="21" customBuiltin="1"/>
    <cellStyle name="Schlecht 2" xfId="49" xr:uid="{00000000-0005-0000-0000-000066000000}"/>
    <cellStyle name="Standard 2" xfId="100" xr:uid="{00000000-0005-0000-0000-000067000000}"/>
    <cellStyle name="Standard 3" xfId="42" xr:uid="{00000000-0005-0000-0000-000068000000}"/>
    <cellStyle name="Standard 4" xfId="103" xr:uid="{00000000-0005-0000-0000-000069000000}"/>
    <cellStyle name="Title" xfId="1" builtinId="15" customBuiltin="1"/>
    <cellStyle name="Total" xfId="17" builtinId="25" customBuiltin="1"/>
    <cellStyle name="Überschrift 1 2" xfId="44" xr:uid="{00000000-0005-0000-0000-00006C000000}"/>
    <cellStyle name="Überschrift 10" xfId="106" xr:uid="{00000000-0005-0000-0000-00006D000000}"/>
    <cellStyle name="Überschrift 2 2" xfId="45" xr:uid="{00000000-0005-0000-0000-00006E000000}"/>
    <cellStyle name="Überschrift 3 2" xfId="46" xr:uid="{00000000-0005-0000-0000-00006F000000}"/>
    <cellStyle name="Überschrift 4 2" xfId="47" xr:uid="{00000000-0005-0000-0000-000070000000}"/>
    <cellStyle name="Überschrift 5" xfId="43" xr:uid="{00000000-0005-0000-0000-000071000000}"/>
    <cellStyle name="Überschrift 6" xfId="101" xr:uid="{00000000-0005-0000-0000-000072000000}"/>
    <cellStyle name="Überschrift 7" xfId="102" xr:uid="{00000000-0005-0000-0000-000073000000}"/>
    <cellStyle name="Überschrift 8" xfId="105" xr:uid="{00000000-0005-0000-0000-000074000000}"/>
    <cellStyle name="Überschrift 9" xfId="104" xr:uid="{00000000-0005-0000-0000-000075000000}"/>
    <cellStyle name="Verknüpfte Zelle 2" xfId="54" xr:uid="{00000000-0005-0000-0000-000076000000}"/>
    <cellStyle name="Währung 2" xfId="97" xr:uid="{00000000-0005-0000-0000-000077000000}"/>
    <cellStyle name="Warnender Text 2" xfId="56" xr:uid="{00000000-0005-0000-0000-000078000000}"/>
    <cellStyle name="Warning Text" xfId="14" builtinId="11" customBuiltin="1"/>
    <cellStyle name="Zelle überprüfen 2" xfId="55" xr:uid="{00000000-0005-0000-0000-00007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FÖS">
      <a:dk1>
        <a:sysClr val="windowText" lastClr="000000"/>
      </a:dk1>
      <a:lt1>
        <a:sysClr val="window" lastClr="FFFFFF"/>
      </a:lt1>
      <a:dk2>
        <a:srgbClr val="182983"/>
      </a:dk2>
      <a:lt2>
        <a:srgbClr val="E0E0E0"/>
      </a:lt2>
      <a:accent1>
        <a:srgbClr val="182983"/>
      </a:accent1>
      <a:accent2>
        <a:srgbClr val="8F85BA"/>
      </a:accent2>
      <a:accent3>
        <a:srgbClr val="E0E0E0"/>
      </a:accent3>
      <a:accent4>
        <a:srgbClr val="828282"/>
      </a:accent4>
      <a:accent5>
        <a:srgbClr val="97B953"/>
      </a:accent5>
      <a:accent6>
        <a:srgbClr val="C000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odi.org/publications/11357-g20-coal-subsidies-indonesia" TargetMode="External"/><Relationship Id="rId1" Type="http://schemas.openxmlformats.org/officeDocument/2006/relationships/hyperlink" Target="http://odi.org/g20-coal-subsidie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site/tadffss/data/" TargetMode="External"/><Relationship Id="rId1" Type="http://schemas.openxmlformats.org/officeDocument/2006/relationships/hyperlink" Target="http://www.oecd.org/site/tadffss/data/"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ijglobal.com/data/transaction/39301/indonesia-power-bond-facility-2017"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ptba.co.id/en/company-repor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9"/>
  <sheetViews>
    <sheetView topLeftCell="A2" zoomScale="90" zoomScaleNormal="90" workbookViewId="0">
      <selection activeCell="A17" sqref="A17"/>
    </sheetView>
  </sheetViews>
  <sheetFormatPr defaultRowHeight="13.5" x14ac:dyDescent="0.35"/>
  <cols>
    <col min="1" max="1" width="96" customWidth="1"/>
  </cols>
  <sheetData>
    <row r="1" spans="1:1" ht="15.5" x14ac:dyDescent="0.35">
      <c r="A1" s="41" t="s">
        <v>95</v>
      </c>
    </row>
    <row r="2" spans="1:1" ht="14.5" x14ac:dyDescent="0.35">
      <c r="A2" s="42"/>
    </row>
    <row r="3" spans="1:1" ht="29" x14ac:dyDescent="0.35">
      <c r="A3" s="43" t="s">
        <v>89</v>
      </c>
    </row>
    <row r="4" spans="1:1" ht="14.5" x14ac:dyDescent="0.35">
      <c r="A4" s="43"/>
    </row>
    <row r="5" spans="1:1" x14ac:dyDescent="0.35">
      <c r="A5" s="44" t="s">
        <v>90</v>
      </c>
    </row>
    <row r="6" spans="1:1" x14ac:dyDescent="0.35">
      <c r="A6" s="45" t="s">
        <v>96</v>
      </c>
    </row>
    <row r="7" spans="1:1" ht="14.5" x14ac:dyDescent="0.35">
      <c r="A7" s="1"/>
    </row>
    <row r="8" spans="1:1" ht="14.5" x14ac:dyDescent="0.35">
      <c r="A8" s="1" t="s">
        <v>0</v>
      </c>
    </row>
    <row r="9" spans="1:1" ht="29" x14ac:dyDescent="0.35">
      <c r="A9" s="43" t="s">
        <v>91</v>
      </c>
    </row>
    <row r="10" spans="1:1" ht="47.15" customHeight="1" x14ac:dyDescent="0.35">
      <c r="A10" s="43" t="s">
        <v>92</v>
      </c>
    </row>
    <row r="11" spans="1:1" ht="43.5" x14ac:dyDescent="0.35">
      <c r="A11" s="43" t="s">
        <v>93</v>
      </c>
    </row>
    <row r="12" spans="1:1" ht="14.5" x14ac:dyDescent="0.35">
      <c r="A12" s="42"/>
    </row>
    <row r="13" spans="1:1" ht="14.5" x14ac:dyDescent="0.35">
      <c r="A13" s="46" t="s">
        <v>94</v>
      </c>
    </row>
    <row r="14" spans="1:1" x14ac:dyDescent="0.35">
      <c r="A14" s="12" t="s">
        <v>2</v>
      </c>
    </row>
    <row r="15" spans="1:1" x14ac:dyDescent="0.35">
      <c r="A15" s="12" t="s">
        <v>27</v>
      </c>
    </row>
    <row r="16" spans="1:1" x14ac:dyDescent="0.35">
      <c r="A16" s="12" t="s">
        <v>3</v>
      </c>
    </row>
    <row r="17" spans="1:1" x14ac:dyDescent="0.35">
      <c r="A17" s="12" t="s">
        <v>4</v>
      </c>
    </row>
    <row r="18" spans="1:1" ht="14.5" x14ac:dyDescent="0.35">
      <c r="A18" s="47"/>
    </row>
    <row r="19" spans="1:1" ht="43.5" x14ac:dyDescent="0.35">
      <c r="A19" s="48" t="s">
        <v>1</v>
      </c>
    </row>
  </sheetData>
  <hyperlinks>
    <hyperlink ref="A5" r:id="rId1" display="Full report and the methodology note: odi.org/g20-coal-subsidies" xr:uid="{00000000-0004-0000-0000-000000000000}"/>
    <hyperlink ref="A6" r:id="rId2" display="• Australia country study: odi.org/g20-coal-subsidies/australia" xr:uid="{00000000-0004-0000-0000-000001000000}"/>
    <hyperlink ref="A14" location="'Fiscal support'!A1" display="Fiscal support" xr:uid="{00000000-0004-0000-0000-000002000000}"/>
    <hyperlink ref="A15" location="'Public finance (domestic)'!A1" display="Public finance (domestic)" xr:uid="{00000000-0004-0000-0000-000003000000}"/>
    <hyperlink ref="A16" location="'Public finance (international)'!A1" display="Public finance (international)" xr:uid="{00000000-0004-0000-0000-000004000000}"/>
    <hyperlink ref="A17" location="'SOE investment'!A1" display="SOE investment"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6"/>
  <sheetViews>
    <sheetView tabSelected="1" zoomScale="90" zoomScaleNormal="90" workbookViewId="0"/>
  </sheetViews>
  <sheetFormatPr defaultRowHeight="13.5" x14ac:dyDescent="0.35"/>
  <cols>
    <col min="1" max="1" width="33.8984375" customWidth="1"/>
    <col min="2" max="2" width="17.3984375" customWidth="1"/>
    <col min="3" max="3" width="11.59765625" customWidth="1"/>
    <col min="4" max="4" width="19.296875" customWidth="1"/>
    <col min="5" max="5" width="25.8984375" customWidth="1"/>
    <col min="6" max="6" width="13.69921875" customWidth="1"/>
    <col min="7" max="7" width="25.59765625" customWidth="1"/>
    <col min="8" max="8" width="21.3984375" customWidth="1"/>
    <col min="9" max="10" width="19.09765625" customWidth="1"/>
    <col min="11" max="11" width="20.59765625" customWidth="1"/>
    <col min="12" max="12" width="17.09765625" customWidth="1"/>
    <col min="13" max="13" width="13.09765625" customWidth="1"/>
    <col min="14" max="14" width="39.69921875" customWidth="1"/>
  </cols>
  <sheetData>
    <row r="1" spans="1:14" ht="16" thickBot="1" x14ac:dyDescent="0.4">
      <c r="A1" s="49" t="s">
        <v>97</v>
      </c>
      <c r="B1" s="49"/>
      <c r="C1" s="49"/>
      <c r="D1" s="11"/>
      <c r="E1" s="11"/>
      <c r="F1" s="11"/>
      <c r="G1" s="33" t="s">
        <v>87</v>
      </c>
      <c r="H1" s="36">
        <v>2016</v>
      </c>
      <c r="I1" s="34">
        <v>13306.127222166668</v>
      </c>
      <c r="J1" s="37">
        <v>2017</v>
      </c>
      <c r="K1" s="32">
        <v>13380.375753916669</v>
      </c>
    </row>
    <row r="3" spans="1:14" ht="45.65" customHeight="1" x14ac:dyDescent="0.35">
      <c r="A3" s="61" t="s">
        <v>8</v>
      </c>
      <c r="B3" s="61" t="s">
        <v>9</v>
      </c>
      <c r="C3" s="61" t="s">
        <v>10</v>
      </c>
      <c r="D3" s="61" t="s">
        <v>11</v>
      </c>
      <c r="E3" s="61" t="s">
        <v>12</v>
      </c>
      <c r="F3" s="61" t="s">
        <v>13</v>
      </c>
      <c r="G3" s="61" t="s">
        <v>14</v>
      </c>
      <c r="H3" s="61" t="s">
        <v>15</v>
      </c>
      <c r="I3" s="61" t="s">
        <v>48</v>
      </c>
      <c r="J3" s="61" t="s">
        <v>49</v>
      </c>
      <c r="K3" s="61" t="s">
        <v>50</v>
      </c>
      <c r="L3" s="61" t="s">
        <v>60</v>
      </c>
      <c r="M3" s="61" t="s">
        <v>16</v>
      </c>
      <c r="N3" s="61" t="s">
        <v>17</v>
      </c>
    </row>
    <row r="4" spans="1:14" s="63" customFormat="1" ht="52" x14ac:dyDescent="0.35">
      <c r="A4" s="29" t="s">
        <v>18</v>
      </c>
      <c r="B4" s="50" t="s">
        <v>19</v>
      </c>
      <c r="C4" s="50" t="s">
        <v>20</v>
      </c>
      <c r="D4" s="50" t="s">
        <v>21</v>
      </c>
      <c r="E4" s="50" t="s">
        <v>22</v>
      </c>
      <c r="F4" s="50" t="s">
        <v>83</v>
      </c>
      <c r="G4" s="50" t="s">
        <v>23</v>
      </c>
      <c r="H4" s="50" t="s">
        <v>25</v>
      </c>
      <c r="I4" s="24">
        <v>55014857905823</v>
      </c>
      <c r="J4" s="24">
        <v>44113742875527</v>
      </c>
      <c r="K4" s="24">
        <f>AVERAGE(I4:J4)*0.6245</f>
        <v>30952905593976.539</v>
      </c>
      <c r="L4" s="24">
        <f>((I4/$I$1)+(J4/$K$1))/2*0.6245</f>
        <v>2320470068.9341912</v>
      </c>
      <c r="M4" s="4" t="s">
        <v>85</v>
      </c>
      <c r="N4" s="62" t="s">
        <v>86</v>
      </c>
    </row>
    <row r="5" spans="1:14" s="63" customFormat="1" ht="26" x14ac:dyDescent="0.35">
      <c r="A5" s="29" t="s">
        <v>24</v>
      </c>
      <c r="B5" s="50" t="s">
        <v>19</v>
      </c>
      <c r="C5" s="50" t="s">
        <v>20</v>
      </c>
      <c r="D5" s="50" t="s">
        <v>21</v>
      </c>
      <c r="E5" s="50" t="s">
        <v>22</v>
      </c>
      <c r="F5" s="50" t="s">
        <v>7</v>
      </c>
      <c r="G5" s="50" t="s">
        <v>25</v>
      </c>
      <c r="H5" s="50" t="s">
        <v>26</v>
      </c>
      <c r="I5" s="24">
        <v>9347540067422</v>
      </c>
      <c r="J5" s="24">
        <v>10057142513342</v>
      </c>
      <c r="K5" s="24">
        <f>AVERAGE(I5:J5)</f>
        <v>9702341290382</v>
      </c>
      <c r="L5" s="24">
        <f>((I5/$I$1)+(J5/$K$1))/2</f>
        <v>727066356.44347787</v>
      </c>
      <c r="M5" s="4" t="s">
        <v>85</v>
      </c>
      <c r="N5" s="62" t="s">
        <v>62</v>
      </c>
    </row>
    <row r="6" spans="1:14" s="63" customFormat="1" ht="39" x14ac:dyDescent="0.35">
      <c r="A6" s="64" t="s">
        <v>63</v>
      </c>
      <c r="B6" s="50" t="s">
        <v>19</v>
      </c>
      <c r="C6" s="50" t="s">
        <v>20</v>
      </c>
      <c r="D6" s="2" t="s">
        <v>65</v>
      </c>
      <c r="E6" s="2" t="s">
        <v>64</v>
      </c>
      <c r="F6" s="2" t="s">
        <v>66</v>
      </c>
      <c r="G6" s="50" t="s">
        <v>25</v>
      </c>
      <c r="H6" s="2" t="s">
        <v>67</v>
      </c>
      <c r="I6" s="24">
        <v>575047136</v>
      </c>
      <c r="J6" s="24">
        <v>605382018</v>
      </c>
      <c r="K6" s="24">
        <f>AVERAGE(I6:J6)</f>
        <v>590214577</v>
      </c>
      <c r="L6" s="24">
        <f t="shared" ref="L6:L13" si="0">((I6/$I$1)+(J6/$K$1))/2</f>
        <v>44230.369668282925</v>
      </c>
      <c r="M6" s="4" t="s">
        <v>85</v>
      </c>
      <c r="N6" s="64"/>
    </row>
    <row r="7" spans="1:14" s="63" customFormat="1" ht="39" x14ac:dyDescent="0.35">
      <c r="A7" s="64" t="s">
        <v>63</v>
      </c>
      <c r="B7" s="50" t="s">
        <v>19</v>
      </c>
      <c r="C7" s="50" t="s">
        <v>20</v>
      </c>
      <c r="D7" s="2" t="s">
        <v>65</v>
      </c>
      <c r="E7" s="2" t="s">
        <v>64</v>
      </c>
      <c r="F7" s="2" t="s">
        <v>66</v>
      </c>
      <c r="G7" s="50" t="s">
        <v>25</v>
      </c>
      <c r="H7" s="2" t="s">
        <v>68</v>
      </c>
      <c r="I7" s="24">
        <v>32290469519</v>
      </c>
      <c r="J7" s="24">
        <v>33993856089</v>
      </c>
      <c r="K7" s="24">
        <f t="shared" ref="K7:K13" si="1">AVERAGE(I7:J7)</f>
        <v>33142162804</v>
      </c>
      <c r="L7" s="24">
        <f t="shared" si="0"/>
        <v>2483656.2320770947</v>
      </c>
      <c r="M7" s="4" t="s">
        <v>85</v>
      </c>
      <c r="N7" s="64"/>
    </row>
    <row r="8" spans="1:14" s="63" customFormat="1" ht="39" x14ac:dyDescent="0.35">
      <c r="A8" s="64" t="s">
        <v>63</v>
      </c>
      <c r="B8" s="50" t="s">
        <v>19</v>
      </c>
      <c r="C8" s="50" t="s">
        <v>20</v>
      </c>
      <c r="D8" s="2" t="s">
        <v>65</v>
      </c>
      <c r="E8" s="2" t="s">
        <v>64</v>
      </c>
      <c r="F8" s="2" t="s">
        <v>66</v>
      </c>
      <c r="G8" s="50" t="s">
        <v>25</v>
      </c>
      <c r="H8" s="2" t="s">
        <v>69</v>
      </c>
      <c r="I8" s="24">
        <v>60959273714</v>
      </c>
      <c r="J8" s="24">
        <v>64174996796</v>
      </c>
      <c r="K8" s="24">
        <f t="shared" si="1"/>
        <v>62567135255</v>
      </c>
      <c r="L8" s="24">
        <f t="shared" si="0"/>
        <v>4688748.1761008166</v>
      </c>
      <c r="M8" s="4" t="s">
        <v>85</v>
      </c>
      <c r="N8" s="64"/>
    </row>
    <row r="9" spans="1:14" s="63" customFormat="1" ht="39" x14ac:dyDescent="0.35">
      <c r="A9" s="64" t="s">
        <v>63</v>
      </c>
      <c r="B9" s="50" t="s">
        <v>19</v>
      </c>
      <c r="C9" s="50" t="s">
        <v>20</v>
      </c>
      <c r="D9" s="2" t="s">
        <v>65</v>
      </c>
      <c r="E9" s="2" t="s">
        <v>64</v>
      </c>
      <c r="F9" s="2" t="s">
        <v>66</v>
      </c>
      <c r="G9" s="50" t="s">
        <v>25</v>
      </c>
      <c r="H9" s="2" t="s">
        <v>100</v>
      </c>
      <c r="I9" s="2">
        <v>0</v>
      </c>
      <c r="J9" s="2">
        <v>0</v>
      </c>
      <c r="K9" s="3">
        <f t="shared" si="1"/>
        <v>0</v>
      </c>
      <c r="L9" s="30">
        <f t="shared" si="0"/>
        <v>0</v>
      </c>
      <c r="M9" s="4" t="s">
        <v>85</v>
      </c>
      <c r="N9" s="64"/>
    </row>
    <row r="10" spans="1:14" s="63" customFormat="1" ht="39" x14ac:dyDescent="0.35">
      <c r="A10" s="64" t="s">
        <v>70</v>
      </c>
      <c r="B10" s="50" t="s">
        <v>71</v>
      </c>
      <c r="C10" s="50" t="s">
        <v>20</v>
      </c>
      <c r="D10" s="2" t="s">
        <v>72</v>
      </c>
      <c r="E10" s="2" t="s">
        <v>73</v>
      </c>
      <c r="F10" s="2" t="s">
        <v>74</v>
      </c>
      <c r="G10" s="50" t="s">
        <v>25</v>
      </c>
      <c r="H10" s="2" t="s">
        <v>84</v>
      </c>
      <c r="I10" s="2">
        <v>0</v>
      </c>
      <c r="J10" s="2">
        <v>0</v>
      </c>
      <c r="K10" s="3">
        <f t="shared" si="1"/>
        <v>0</v>
      </c>
      <c r="L10" s="30">
        <f t="shared" si="0"/>
        <v>0</v>
      </c>
      <c r="M10" s="4" t="s">
        <v>85</v>
      </c>
      <c r="N10" s="64" t="s">
        <v>75</v>
      </c>
    </row>
    <row r="11" spans="1:14" s="63" customFormat="1" ht="39" x14ac:dyDescent="0.35">
      <c r="A11" s="64" t="s">
        <v>76</v>
      </c>
      <c r="B11" s="50" t="s">
        <v>71</v>
      </c>
      <c r="C11" s="50" t="s">
        <v>20</v>
      </c>
      <c r="D11" s="2" t="s">
        <v>81</v>
      </c>
      <c r="E11" s="2" t="s">
        <v>73</v>
      </c>
      <c r="F11" s="2" t="s">
        <v>74</v>
      </c>
      <c r="G11" s="50" t="s">
        <v>25</v>
      </c>
      <c r="H11" s="2" t="s">
        <v>84</v>
      </c>
      <c r="I11" s="2">
        <v>0</v>
      </c>
      <c r="J11" s="2">
        <v>0</v>
      </c>
      <c r="K11" s="3">
        <f t="shared" si="1"/>
        <v>0</v>
      </c>
      <c r="L11" s="30">
        <f t="shared" si="0"/>
        <v>0</v>
      </c>
      <c r="M11" s="4" t="s">
        <v>85</v>
      </c>
      <c r="N11" s="64" t="s">
        <v>75</v>
      </c>
    </row>
    <row r="12" spans="1:14" s="63" customFormat="1" ht="26" x14ac:dyDescent="0.35">
      <c r="A12" s="64" t="s">
        <v>77</v>
      </c>
      <c r="B12" s="50" t="s">
        <v>71</v>
      </c>
      <c r="C12" s="50" t="s">
        <v>20</v>
      </c>
      <c r="D12" s="2" t="s">
        <v>80</v>
      </c>
      <c r="E12" s="2" t="s">
        <v>73</v>
      </c>
      <c r="F12" s="2" t="s">
        <v>82</v>
      </c>
      <c r="G12" s="50" t="s">
        <v>25</v>
      </c>
      <c r="H12" s="2" t="s">
        <v>84</v>
      </c>
      <c r="I12" s="2">
        <v>0</v>
      </c>
      <c r="J12" s="2">
        <v>0</v>
      </c>
      <c r="K12" s="3">
        <f t="shared" si="1"/>
        <v>0</v>
      </c>
      <c r="L12" s="30">
        <f t="shared" si="0"/>
        <v>0</v>
      </c>
      <c r="M12" s="4" t="s">
        <v>85</v>
      </c>
      <c r="N12" s="64" t="s">
        <v>75</v>
      </c>
    </row>
    <row r="13" spans="1:14" s="63" customFormat="1" ht="39" x14ac:dyDescent="0.35">
      <c r="A13" s="64" t="s">
        <v>78</v>
      </c>
      <c r="B13" s="50" t="s">
        <v>71</v>
      </c>
      <c r="C13" s="50" t="s">
        <v>20</v>
      </c>
      <c r="D13" s="2" t="s">
        <v>79</v>
      </c>
      <c r="E13" s="2" t="s">
        <v>73</v>
      </c>
      <c r="F13" s="2" t="s">
        <v>74</v>
      </c>
      <c r="G13" s="50" t="s">
        <v>25</v>
      </c>
      <c r="H13" s="2" t="s">
        <v>84</v>
      </c>
      <c r="I13" s="2">
        <v>0</v>
      </c>
      <c r="J13" s="2">
        <v>0</v>
      </c>
      <c r="K13" s="3">
        <f t="shared" si="1"/>
        <v>0</v>
      </c>
      <c r="L13" s="30">
        <f t="shared" si="0"/>
        <v>0</v>
      </c>
      <c r="M13" s="4" t="s">
        <v>85</v>
      </c>
      <c r="N13" s="64" t="s">
        <v>75</v>
      </c>
    </row>
    <row r="14" spans="1:14" ht="14" thickBot="1" x14ac:dyDescent="0.4"/>
    <row r="15" spans="1:14" s="65" customFormat="1" thickBot="1" x14ac:dyDescent="0.35">
      <c r="A15" s="66" t="s">
        <v>6</v>
      </c>
      <c r="B15" s="67"/>
      <c r="C15" s="67"/>
      <c r="D15" s="67"/>
      <c r="E15" s="67"/>
      <c r="F15" s="67"/>
      <c r="G15" s="67"/>
      <c r="H15" s="67"/>
      <c r="I15" s="67"/>
      <c r="J15" s="67"/>
      <c r="K15" s="68">
        <f>SUM(K4:K13)</f>
        <v>40751546396994.539</v>
      </c>
      <c r="L15" s="68">
        <f>SUM(L4:L13)</f>
        <v>3054753060.1555157</v>
      </c>
      <c r="M15" s="67"/>
      <c r="N15" s="69"/>
    </row>
    <row r="16" spans="1:14" x14ac:dyDescent="0.35">
      <c r="A16" s="31" t="s">
        <v>88</v>
      </c>
      <c r="B16" s="31"/>
    </row>
  </sheetData>
  <autoFilter ref="B3:H3" xr:uid="{00000000-0009-0000-0000-000001000000}"/>
  <hyperlinks>
    <hyperlink ref="M4" r:id="rId1" xr:uid="{00000000-0004-0000-0100-000000000000}"/>
    <hyperlink ref="M5:M13" r:id="rId2" display="OECD (2019)" xr:uid="{00000000-0004-0000-0100-000001000000}"/>
  </hyperlinks>
  <pageMargins left="0.7" right="0.7" top="0.75" bottom="0.75" header="0.3" footer="0.3"/>
  <pageSetup paperSize="9"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
  <sheetViews>
    <sheetView zoomScale="90" zoomScaleNormal="90" workbookViewId="0"/>
  </sheetViews>
  <sheetFormatPr defaultRowHeight="13.5" x14ac:dyDescent="0.35"/>
  <cols>
    <col min="1" max="1" width="30.3984375" customWidth="1"/>
    <col min="2" max="2" width="16.59765625" customWidth="1"/>
    <col min="3" max="3" width="12.09765625" customWidth="1"/>
    <col min="4" max="4" width="26" customWidth="1"/>
    <col min="5" max="5" width="13.3984375" customWidth="1"/>
    <col min="6" max="6" width="14.09765625" customWidth="1"/>
    <col min="7" max="7" width="16.296875" customWidth="1"/>
    <col min="8" max="8" width="14" customWidth="1"/>
    <col min="9" max="9" width="13.3984375" customWidth="1"/>
    <col min="10" max="10" width="18" customWidth="1"/>
    <col min="11" max="11" width="21" customWidth="1"/>
    <col min="12" max="12" width="58.8984375" customWidth="1"/>
  </cols>
  <sheetData>
    <row r="1" spans="1:12" ht="18.649999999999999" customHeight="1" thickBot="1" x14ac:dyDescent="0.4">
      <c r="A1" s="51" t="s">
        <v>27</v>
      </c>
      <c r="D1" s="27" t="s">
        <v>87</v>
      </c>
      <c r="E1" s="28">
        <v>2016</v>
      </c>
      <c r="F1" s="35">
        <v>13306.127222166668</v>
      </c>
      <c r="G1" s="28">
        <v>2017</v>
      </c>
      <c r="H1" s="32">
        <v>13380.375753916669</v>
      </c>
    </row>
    <row r="2" spans="1:12" ht="14" x14ac:dyDescent="0.35">
      <c r="A2" s="22"/>
    </row>
    <row r="3" spans="1:12" ht="65" x14ac:dyDescent="0.35">
      <c r="A3" s="61" t="s">
        <v>28</v>
      </c>
      <c r="B3" s="61" t="s">
        <v>29</v>
      </c>
      <c r="C3" s="61" t="s">
        <v>10</v>
      </c>
      <c r="D3" s="61" t="s">
        <v>12</v>
      </c>
      <c r="E3" s="61" t="s">
        <v>13</v>
      </c>
      <c r="F3" s="61" t="s">
        <v>14</v>
      </c>
      <c r="G3" s="61" t="s">
        <v>30</v>
      </c>
      <c r="H3" s="61" t="s">
        <v>31</v>
      </c>
      <c r="I3" s="61" t="s">
        <v>32</v>
      </c>
      <c r="J3" s="61" t="s">
        <v>60</v>
      </c>
      <c r="K3" s="61" t="s">
        <v>50</v>
      </c>
      <c r="L3" s="61" t="s">
        <v>16</v>
      </c>
    </row>
    <row r="4" spans="1:12" ht="78" x14ac:dyDescent="0.35">
      <c r="A4" s="70" t="s">
        <v>33</v>
      </c>
      <c r="B4" s="2" t="s">
        <v>34</v>
      </c>
      <c r="C4" s="2" t="s">
        <v>35</v>
      </c>
      <c r="D4" s="50" t="s">
        <v>99</v>
      </c>
      <c r="E4" s="8" t="s">
        <v>7</v>
      </c>
      <c r="F4" s="2" t="s">
        <v>25</v>
      </c>
      <c r="G4" s="8" t="s">
        <v>99</v>
      </c>
      <c r="H4" s="39">
        <v>250000000</v>
      </c>
      <c r="I4" s="39" t="s">
        <v>99</v>
      </c>
      <c r="J4" s="39">
        <f>H4/2</f>
        <v>125000000</v>
      </c>
      <c r="K4" s="39">
        <f>(H4*F1)/2</f>
        <v>1663265902770.8335</v>
      </c>
      <c r="L4" s="57" t="s">
        <v>36</v>
      </c>
    </row>
    <row r="5" spans="1:12" ht="26" x14ac:dyDescent="0.35">
      <c r="A5" s="71" t="s">
        <v>37</v>
      </c>
      <c r="B5" s="2" t="s">
        <v>34</v>
      </c>
      <c r="C5" s="2" t="s">
        <v>35</v>
      </c>
      <c r="D5" s="50" t="s">
        <v>99</v>
      </c>
      <c r="E5" s="8" t="s">
        <v>7</v>
      </c>
      <c r="F5" s="2" t="s">
        <v>25</v>
      </c>
      <c r="G5" s="3" t="s">
        <v>99</v>
      </c>
      <c r="H5" s="3" t="s">
        <v>99</v>
      </c>
      <c r="I5" s="39">
        <v>75000000</v>
      </c>
      <c r="J5" s="30">
        <f>I5/2</f>
        <v>37500000</v>
      </c>
      <c r="K5" s="30">
        <f>(I5*H1)/2</f>
        <v>501764090771.87506</v>
      </c>
      <c r="L5" s="58" t="s">
        <v>38</v>
      </c>
    </row>
    <row r="6" spans="1:12" ht="175.5" customHeight="1" x14ac:dyDescent="0.35">
      <c r="A6" s="71" t="s">
        <v>39</v>
      </c>
      <c r="B6" s="2" t="s">
        <v>34</v>
      </c>
      <c r="C6" s="2" t="s">
        <v>35</v>
      </c>
      <c r="D6" s="50" t="s">
        <v>99</v>
      </c>
      <c r="E6" s="8" t="s">
        <v>7</v>
      </c>
      <c r="F6" s="2" t="s">
        <v>25</v>
      </c>
      <c r="G6" s="2" t="s">
        <v>99</v>
      </c>
      <c r="H6" s="3" t="s">
        <v>99</v>
      </c>
      <c r="I6" s="39">
        <v>171700000</v>
      </c>
      <c r="J6" s="24">
        <f>I6/2</f>
        <v>85850000</v>
      </c>
      <c r="K6" s="24">
        <f>(I6*H1)/2</f>
        <v>1148705258473.7461</v>
      </c>
      <c r="L6" s="6" t="s">
        <v>40</v>
      </c>
    </row>
    <row r="7" spans="1:12" ht="39.5" x14ac:dyDescent="0.35">
      <c r="A7" s="71" t="s">
        <v>41</v>
      </c>
      <c r="B7" s="9" t="s">
        <v>41</v>
      </c>
      <c r="C7" s="2" t="s">
        <v>35</v>
      </c>
      <c r="D7" s="50" t="s">
        <v>99</v>
      </c>
      <c r="E7" s="2" t="s">
        <v>7</v>
      </c>
      <c r="F7" s="2" t="s">
        <v>25</v>
      </c>
      <c r="G7" s="50" t="s">
        <v>99</v>
      </c>
      <c r="H7" s="3" t="s">
        <v>99</v>
      </c>
      <c r="I7" s="40">
        <v>75000000</v>
      </c>
      <c r="J7" s="40">
        <f>I7/2</f>
        <v>37500000</v>
      </c>
      <c r="K7" s="40">
        <f>(I7*H1)/2</f>
        <v>501764090771.87506</v>
      </c>
      <c r="L7" s="59" t="s">
        <v>38</v>
      </c>
    </row>
    <row r="8" spans="1:12" ht="14" thickBot="1" x14ac:dyDescent="0.4">
      <c r="A8" s="16"/>
      <c r="B8" s="16"/>
      <c r="C8" s="16"/>
      <c r="D8" s="16"/>
      <c r="E8" s="16"/>
      <c r="F8" s="16"/>
      <c r="G8" s="16"/>
      <c r="H8" s="16"/>
      <c r="I8" s="16"/>
      <c r="J8" s="16"/>
      <c r="K8" s="16"/>
      <c r="L8" s="16"/>
    </row>
    <row r="9" spans="1:12" s="54" customFormat="1" ht="14" thickBot="1" x14ac:dyDescent="0.4">
      <c r="A9" s="53" t="s">
        <v>6</v>
      </c>
      <c r="B9" s="60"/>
      <c r="C9" s="60"/>
      <c r="D9" s="60"/>
      <c r="E9" s="60"/>
      <c r="F9" s="60"/>
      <c r="G9" s="60"/>
      <c r="H9" s="60"/>
      <c r="I9" s="60"/>
      <c r="J9" s="60">
        <f>SUM(J4:J7)</f>
        <v>285850000</v>
      </c>
      <c r="K9" s="60">
        <f>SUM(K4:K7)</f>
        <v>3815499342788.3296</v>
      </c>
      <c r="L9" s="60"/>
    </row>
    <row r="10" spans="1:12" x14ac:dyDescent="0.35">
      <c r="A10" s="52"/>
      <c r="J10" s="38"/>
      <c r="K10" s="38"/>
    </row>
    <row r="11" spans="1:12" x14ac:dyDescent="0.35">
      <c r="A11" s="31" t="s">
        <v>88</v>
      </c>
    </row>
  </sheetData>
  <hyperlinks>
    <hyperlink ref="L7" r:id="rId1" xr:uid="{00000000-0004-0000-0200-000000000000}"/>
  </hyperlinks>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zoomScale="90" zoomScaleNormal="90" workbookViewId="0"/>
  </sheetViews>
  <sheetFormatPr defaultRowHeight="13.5" x14ac:dyDescent="0.35"/>
  <cols>
    <col min="1" max="1" width="46.09765625" customWidth="1"/>
    <col min="2" max="2" width="20.59765625" customWidth="1"/>
    <col min="3" max="3" width="13.69921875" customWidth="1"/>
    <col min="5" max="5" width="10.69921875" customWidth="1"/>
    <col min="6" max="6" width="13.09765625" customWidth="1"/>
    <col min="13" max="13" width="14.3984375" customWidth="1"/>
  </cols>
  <sheetData>
    <row r="1" spans="1:1" ht="15.5" x14ac:dyDescent="0.35">
      <c r="A1" s="51" t="s">
        <v>3</v>
      </c>
    </row>
    <row r="2" spans="1:1" ht="14.5" x14ac:dyDescent="0.35">
      <c r="A2" s="55"/>
    </row>
    <row r="3" spans="1:1" ht="26.5" x14ac:dyDescent="0.35">
      <c r="A3" s="56"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1"/>
  <sheetViews>
    <sheetView zoomScale="70" zoomScaleNormal="70" workbookViewId="0"/>
  </sheetViews>
  <sheetFormatPr defaultColWidth="8.8984375" defaultRowHeight="13.5" x14ac:dyDescent="0.35"/>
  <cols>
    <col min="1" max="1" width="34.69921875" style="10" customWidth="1"/>
    <col min="2" max="2" width="19.3984375" style="10" customWidth="1"/>
    <col min="3" max="3" width="16.09765625" style="10" customWidth="1"/>
    <col min="4" max="4" width="12.69921875" style="10" customWidth="1"/>
    <col min="5" max="5" width="26.8984375" style="10" customWidth="1"/>
    <col min="6" max="6" width="10.8984375" style="10" customWidth="1"/>
    <col min="7" max="7" width="13" style="10" customWidth="1"/>
    <col min="8" max="8" width="17.09765625" style="10" customWidth="1"/>
    <col min="9" max="9" width="19.8984375" style="10" customWidth="1"/>
    <col min="10" max="10" width="18.09765625" style="10" bestFit="1" customWidth="1"/>
    <col min="11" max="11" width="16.3984375" style="10" bestFit="1" customWidth="1"/>
    <col min="12" max="12" width="16" style="10" customWidth="1"/>
    <col min="13" max="13" width="24" style="10" customWidth="1"/>
    <col min="14" max="14" width="21.59765625" style="10" customWidth="1"/>
    <col min="15" max="16384" width="8.8984375" style="10"/>
  </cols>
  <sheetData>
    <row r="1" spans="1:14" ht="15.65" customHeight="1" thickBot="1" x14ac:dyDescent="0.4">
      <c r="A1" s="49" t="s">
        <v>42</v>
      </c>
      <c r="B1" s="49"/>
      <c r="C1" s="49"/>
      <c r="E1" s="27" t="s">
        <v>87</v>
      </c>
      <c r="F1" s="28">
        <v>2016</v>
      </c>
      <c r="G1" s="35">
        <v>13306.127222166668</v>
      </c>
      <c r="H1" s="28">
        <v>2017</v>
      </c>
      <c r="I1" s="32">
        <v>13380.3757539167</v>
      </c>
      <c r="K1" s="25"/>
    </row>
    <row r="2" spans="1:14" x14ac:dyDescent="0.35">
      <c r="A2" s="11"/>
      <c r="K2" s="26"/>
    </row>
    <row r="4" spans="1:14" ht="65" x14ac:dyDescent="0.35">
      <c r="A4" s="61" t="s">
        <v>43</v>
      </c>
      <c r="B4" s="61" t="s">
        <v>44</v>
      </c>
      <c r="C4" s="61" t="s">
        <v>45</v>
      </c>
      <c r="D4" s="61" t="s">
        <v>46</v>
      </c>
      <c r="E4" s="61" t="s">
        <v>11</v>
      </c>
      <c r="F4" s="61" t="s">
        <v>47</v>
      </c>
      <c r="G4" s="61" t="s">
        <v>30</v>
      </c>
      <c r="H4" s="61" t="s">
        <v>48</v>
      </c>
      <c r="I4" s="61" t="s">
        <v>49</v>
      </c>
      <c r="J4" s="61" t="s">
        <v>50</v>
      </c>
      <c r="K4" s="61" t="s">
        <v>60</v>
      </c>
      <c r="L4" s="61" t="s">
        <v>16</v>
      </c>
      <c r="M4" s="61" t="s">
        <v>17</v>
      </c>
    </row>
    <row r="5" spans="1:14" ht="78" x14ac:dyDescent="0.35">
      <c r="A5" s="5" t="s">
        <v>51</v>
      </c>
      <c r="B5" s="2" t="s">
        <v>52</v>
      </c>
      <c r="C5" s="2" t="s">
        <v>53</v>
      </c>
      <c r="D5" s="3" t="s">
        <v>25</v>
      </c>
      <c r="E5" s="7" t="s">
        <v>5</v>
      </c>
      <c r="F5" s="2" t="s">
        <v>54</v>
      </c>
      <c r="G5" s="2" t="s">
        <v>55</v>
      </c>
      <c r="H5" s="30">
        <f>(1309917000000/61)*100</f>
        <v>2147404918032.7869</v>
      </c>
      <c r="I5" s="30">
        <f>(1080215000000/61)*100</f>
        <v>1770844262295.082</v>
      </c>
      <c r="J5" s="30">
        <f>AVERAGE(H5:I5)</f>
        <v>1959124590163.9346</v>
      </c>
      <c r="K5" s="30">
        <f>((H5/$G$1)+(I5/$I$1))/2</f>
        <v>146865522.58405149</v>
      </c>
      <c r="L5" s="58" t="s">
        <v>56</v>
      </c>
      <c r="M5" s="72" t="s">
        <v>57</v>
      </c>
      <c r="N5"/>
    </row>
    <row r="7" spans="1:14" x14ac:dyDescent="0.35">
      <c r="A7" s="31" t="s">
        <v>88</v>
      </c>
      <c r="H7"/>
    </row>
    <row r="8" spans="1:14" x14ac:dyDescent="0.35">
      <c r="H8"/>
    </row>
    <row r="9" spans="1:14" x14ac:dyDescent="0.35">
      <c r="F9" s="14"/>
      <c r="G9" s="14"/>
    </row>
    <row r="10" spans="1:14" x14ac:dyDescent="0.35">
      <c r="G10" s="13"/>
    </row>
    <row r="11" spans="1:14" x14ac:dyDescent="0.35">
      <c r="F11" s="13"/>
      <c r="G11" s="13"/>
    </row>
  </sheetData>
  <hyperlinks>
    <hyperlink ref="L5" r:id="rId1" location="ar" xr:uid="{00000000-0004-0000-0400-00000000000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7"/>
  <sheetViews>
    <sheetView zoomScale="90" zoomScaleNormal="90" workbookViewId="0">
      <selection activeCell="I24" sqref="I24"/>
    </sheetView>
  </sheetViews>
  <sheetFormatPr defaultColWidth="8.8984375" defaultRowHeight="13" x14ac:dyDescent="0.3"/>
  <cols>
    <col min="1" max="1" width="8.8984375" style="16"/>
    <col min="2" max="2" width="10.3984375" style="16" bestFit="1" customWidth="1"/>
    <col min="3" max="3" width="12.296875" style="16" customWidth="1"/>
    <col min="4" max="4" width="10.3984375" style="16" bestFit="1" customWidth="1"/>
    <col min="5" max="16384" width="8.8984375" style="16"/>
  </cols>
  <sheetData>
    <row r="1" spans="1:5" x14ac:dyDescent="0.3">
      <c r="A1" s="15" t="s">
        <v>58</v>
      </c>
      <c r="B1" s="15"/>
      <c r="C1" s="15"/>
      <c r="D1" s="15"/>
    </row>
    <row r="2" spans="1:5" x14ac:dyDescent="0.3">
      <c r="A2" s="15"/>
      <c r="B2" s="17">
        <v>2015</v>
      </c>
      <c r="C2" s="17">
        <v>2016</v>
      </c>
      <c r="D2" s="17">
        <v>2017</v>
      </c>
    </row>
    <row r="3" spans="1:5" ht="15.5" x14ac:dyDescent="0.3">
      <c r="A3" s="15"/>
      <c r="B3" s="18">
        <v>12563.88148</v>
      </c>
      <c r="C3" s="19">
        <v>13871.170678</v>
      </c>
      <c r="D3" s="18">
        <v>13366.049360999999</v>
      </c>
      <c r="E3" s="20"/>
    </row>
    <row r="4" spans="1:5" ht="14.5" x14ac:dyDescent="0.3">
      <c r="A4" s="15"/>
      <c r="B4" s="18">
        <v>12763.511661</v>
      </c>
      <c r="C4" s="18">
        <v>13517.002037</v>
      </c>
      <c r="D4" s="18">
        <v>13334.407981</v>
      </c>
      <c r="E4" s="20"/>
    </row>
    <row r="5" spans="1:5" ht="14.5" x14ac:dyDescent="0.3">
      <c r="A5" s="15"/>
      <c r="B5" s="18">
        <v>13071.331917</v>
      </c>
      <c r="C5" s="18">
        <v>13153.643619</v>
      </c>
      <c r="D5" s="18">
        <v>13345.423844999999</v>
      </c>
      <c r="E5" s="20"/>
    </row>
    <row r="6" spans="1:5" ht="14.5" x14ac:dyDescent="0.3">
      <c r="A6" s="15"/>
      <c r="B6" s="18">
        <v>12944.583468000001</v>
      </c>
      <c r="C6" s="18">
        <v>13169.806585</v>
      </c>
      <c r="D6" s="18">
        <v>13305.561374000001</v>
      </c>
      <c r="E6" s="20"/>
    </row>
    <row r="7" spans="1:5" ht="14.5" x14ac:dyDescent="0.3">
      <c r="A7" s="15"/>
      <c r="B7" s="18">
        <v>13106.821599000001</v>
      </c>
      <c r="C7" s="18">
        <v>13408.981613</v>
      </c>
      <c r="D7" s="18">
        <v>13323.711804</v>
      </c>
      <c r="E7" s="20"/>
    </row>
    <row r="8" spans="1:5" ht="14.5" x14ac:dyDescent="0.3">
      <c r="A8" s="15"/>
      <c r="B8" s="18">
        <v>13309.338078999999</v>
      </c>
      <c r="C8" s="18">
        <v>13368.179733999999</v>
      </c>
      <c r="D8" s="18">
        <v>13303.995424999999</v>
      </c>
      <c r="E8" s="20"/>
    </row>
    <row r="9" spans="1:5" ht="14.5" x14ac:dyDescent="0.3">
      <c r="A9" s="15"/>
      <c r="B9" s="18">
        <v>13369.669277999999</v>
      </c>
      <c r="C9" s="18">
        <v>13118.825423</v>
      </c>
      <c r="D9" s="18">
        <v>13339.691965</v>
      </c>
      <c r="E9" s="20"/>
    </row>
    <row r="10" spans="1:5" ht="14.5" x14ac:dyDescent="0.3">
      <c r="A10" s="15"/>
      <c r="B10" s="18">
        <v>13769.256341</v>
      </c>
      <c r="C10" s="18">
        <v>13166.221331000001</v>
      </c>
      <c r="D10" s="18">
        <v>13336.362168</v>
      </c>
      <c r="E10" s="20"/>
    </row>
    <row r="11" spans="1:5" ht="14.5" x14ac:dyDescent="0.3">
      <c r="A11" s="15"/>
      <c r="B11" s="18">
        <v>14371.054821</v>
      </c>
      <c r="C11" s="18">
        <v>13129.425721</v>
      </c>
      <c r="D11" s="18">
        <v>13305.006520999999</v>
      </c>
      <c r="E11" s="20"/>
    </row>
    <row r="12" spans="1:5" ht="14.5" x14ac:dyDescent="0.3">
      <c r="A12" s="15"/>
      <c r="B12" s="18">
        <v>13838.425331</v>
      </c>
      <c r="C12" s="18">
        <v>13020.653079</v>
      </c>
      <c r="D12" s="18">
        <v>13527.243457</v>
      </c>
      <c r="E12" s="20"/>
    </row>
    <row r="13" spans="1:5" ht="14.5" x14ac:dyDescent="0.3">
      <c r="A13" s="15"/>
      <c r="B13" s="18">
        <v>13709.185352</v>
      </c>
      <c r="C13" s="18">
        <v>13332.139275</v>
      </c>
      <c r="D13" s="18">
        <v>13520.155486</v>
      </c>
      <c r="E13" s="20"/>
    </row>
    <row r="14" spans="1:5" ht="14.5" x14ac:dyDescent="0.3">
      <c r="A14" s="15"/>
      <c r="B14" s="18">
        <v>13809.812776000001</v>
      </c>
      <c r="C14" s="18">
        <v>13417.477570999999</v>
      </c>
      <c r="D14" s="18">
        <v>13556.899659999999</v>
      </c>
      <c r="E14" s="20"/>
    </row>
    <row r="15" spans="1:5" x14ac:dyDescent="0.3">
      <c r="A15" s="21" t="s">
        <v>59</v>
      </c>
      <c r="B15" s="21">
        <f>AVERAGE(B3:B14)</f>
        <v>13385.57267525</v>
      </c>
      <c r="C15" s="21">
        <f>AVERAGE(C3:C14)</f>
        <v>13306.127222166668</v>
      </c>
      <c r="D15" s="21">
        <f>AVERAGE(D3:D14)</f>
        <v>13380.375753916669</v>
      </c>
    </row>
    <row r="17" spans="1:1" x14ac:dyDescent="0.3">
      <c r="A17" s="23" t="s">
        <v>61</v>
      </c>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Fiscal support</vt:lpstr>
      <vt:lpstr>Public finance (domestic)</vt:lpstr>
      <vt:lpstr>Public finance (international)</vt:lpstr>
      <vt:lpstr>SOE investment</vt:lpstr>
      <vt:lpstr>Exchange rates</vt:lpstr>
    </vt:vector>
  </TitlesOfParts>
  <Manager/>
  <Company>FÖS e.V.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FÖS - P3 Energie</dc:creator>
  <cp:keywords/>
  <dc:description/>
  <cp:lastModifiedBy>Ipek Gencsu</cp:lastModifiedBy>
  <cp:revision/>
  <dcterms:created xsi:type="dcterms:W3CDTF">2015-10-19T12:12:58Z</dcterms:created>
  <dcterms:modified xsi:type="dcterms:W3CDTF">2019-07-24T12:16:19Z</dcterms:modified>
  <cp:category/>
  <cp:contentStatus/>
</cp:coreProperties>
</file>