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righty\Overseas Development Institute\Leo Roberts - G20 Coal Subsidies Report (2019)\01 Datasets\05 Final datasets for website\Designed-Prettified\"/>
    </mc:Choice>
  </mc:AlternateContent>
  <bookViews>
    <workbookView xWindow="0" yWindow="0" windowWidth="18645" windowHeight="6945" tabRatio="652" activeTab="4"/>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support'!$A$3:$H$10</definedName>
    <definedName name="_xlnm._FilterDatabase" localSheetId="3" hidden="1">'Public finance (international)'!$A$3:$L$8</definedName>
    <definedName name="_xlnm._FilterDatabase" localSheetId="4" hidden="1">'SOE investment'!$A$3:$L$5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 i="6" l="1"/>
  <c r="J11" i="6"/>
  <c r="H6" i="10" l="1"/>
  <c r="I6" i="10"/>
  <c r="H9" i="9"/>
  <c r="I9" i="9"/>
  <c r="K6" i="9" l="1"/>
  <c r="K5" i="9"/>
  <c r="K4" i="10" l="1"/>
  <c r="K5" i="10"/>
  <c r="K7" i="9"/>
  <c r="K8" i="9"/>
  <c r="K4" i="9"/>
  <c r="J4" i="9"/>
  <c r="J5" i="9"/>
  <c r="J6" i="9"/>
  <c r="J7" i="9"/>
  <c r="J8" i="9"/>
  <c r="K8" i="6"/>
  <c r="L8" i="6" s="1"/>
  <c r="K9" i="6"/>
  <c r="L9" i="6" s="1"/>
  <c r="K6" i="6"/>
  <c r="L6" i="6" s="1"/>
  <c r="K7" i="6"/>
  <c r="L7" i="6" s="1"/>
  <c r="K10" i="6"/>
  <c r="L10" i="6" s="1"/>
  <c r="K4" i="6"/>
  <c r="K5" i="6"/>
  <c r="L5" i="6" s="1"/>
  <c r="J4" i="10"/>
  <c r="J5" i="10"/>
  <c r="J6" i="10" l="1"/>
  <c r="K6" i="10"/>
  <c r="J9" i="9"/>
  <c r="K9" i="9"/>
  <c r="K11" i="6"/>
  <c r="L4" i="6"/>
  <c r="L11" i="6" s="1"/>
</calcChain>
</file>

<file path=xl/sharedStrings.xml><?xml version="1.0" encoding="utf-8"?>
<sst xmlns="http://schemas.openxmlformats.org/spreadsheetml/2006/main" count="181" uniqueCount="96">
  <si>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</si>
  <si>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</si>
  <si>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</si>
  <si>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</si>
  <si>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</si>
  <si>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Coal-fired power production</t>
  </si>
  <si>
    <t>TOTAL</t>
  </si>
  <si>
    <t>Measure</t>
  </si>
  <si>
    <t>Level</t>
  </si>
  <si>
    <t>Mechanism</t>
  </si>
  <si>
    <t>Incidence</t>
  </si>
  <si>
    <t>Indicator</t>
  </si>
  <si>
    <t>Stage</t>
  </si>
  <si>
    <t>Fuel type</t>
  </si>
  <si>
    <t>Sub fuel type</t>
  </si>
  <si>
    <t>Source</t>
  </si>
  <si>
    <t>Notes</t>
  </si>
  <si>
    <t>Price Support for Coal Mining</t>
  </si>
  <si>
    <t>Central</t>
  </si>
  <si>
    <t>Budgetary transfer</t>
  </si>
  <si>
    <t>Output Returns</t>
  </si>
  <si>
    <t>Producer Support Estimate</t>
  </si>
  <si>
    <t>Mining</t>
  </si>
  <si>
    <t>Coal</t>
  </si>
  <si>
    <t xml:space="preserve">  Anthracite</t>
  </si>
  <si>
    <t>Coal Mining Capital and Facilities</t>
  </si>
  <si>
    <t>Capital</t>
  </si>
  <si>
    <t>Knowledge</t>
  </si>
  <si>
    <t>General Services Support Estimate</t>
  </si>
  <si>
    <t>Coal Mining Inherited Social Liabilities</t>
  </si>
  <si>
    <t>Labour</t>
  </si>
  <si>
    <t>Support for Coal Briquette Production</t>
  </si>
  <si>
    <t>Processing</t>
  </si>
  <si>
    <t xml:space="preserve">  Patent fuel</t>
  </si>
  <si>
    <t>R&amp;D Funding for Renewable Energy</t>
  </si>
  <si>
    <t>R&amp;D (power production, inc. CCS)</t>
  </si>
  <si>
    <t xml:space="preserve">  Other bituminous coal</t>
  </si>
  <si>
    <t>VAT Exemption for Briquettes</t>
  </si>
  <si>
    <t>Tax expenditure</t>
  </si>
  <si>
    <t>Direct Consumption</t>
  </si>
  <si>
    <t>Consumer Support Estimate</t>
  </si>
  <si>
    <t>Public finance (domestic)</t>
  </si>
  <si>
    <t>Source of subsidy 
(entity / institution name, or ministry if available)</t>
  </si>
  <si>
    <t>Recipient country 
(for international support)</t>
  </si>
  <si>
    <t>2016
(USD)</t>
  </si>
  <si>
    <t>2017
(USD)</t>
  </si>
  <si>
    <t xml:space="preserve">Song Hau 1 Coal-Fired Power Plant </t>
  </si>
  <si>
    <t>Korea Trade Insurance Corporation</t>
  </si>
  <si>
    <t>Guarantee</t>
  </si>
  <si>
    <t>Viet Nam</t>
  </si>
  <si>
    <t>https://www.ksure.or.kr/en/customer/cstmr_notice_v.do (see news release dated January 19, 2016)    
https://ijglobal.com/data/transaction/35185/song-hau-1-coal-fired-power-plant-1200mw    
http://nangluongvietnam.vn/news/en/electricity/signing-the-credit-and-commercial-loan-contracts-for-song-hau-1-thermal-power-project.html</t>
  </si>
  <si>
    <t xml:space="preserve">KalSel Coal-Fired Power Plant (200MW) </t>
  </si>
  <si>
    <t>Korea Development Bank</t>
  </si>
  <si>
    <t>Loan</t>
  </si>
  <si>
    <t>Indonesia</t>
  </si>
  <si>
    <t>https://ijglobal.com/data/transaction/32622/kalsel-coal-fired-power-plant-200mw   
http://jakartaglobe.beritasatu.com/business/adaro-secures-540m-loan-s-kalimantan-power-project   
http://www.sourcewatch.org/index.php/Tabalong_power_station#Financing   
https://ijglobal.com/articles/99484/q1-close-targeted-for-indonesias-kalsel-ipp   
https://ijglobal.com/articles/98765/financial-close-for-indonesias-kalsel-slips   
https://ijglobal.com/articles/100637/july-close-targeted-for-kalsel-coal-fired-ipp</t>
  </si>
  <si>
    <t xml:space="preserve">https://ijglobal.com/data/transaction/32622/kalsel-coal-fired-power-plant-200mw   
https://ijglobal.com/articles/99484/q1-close-targeted-for-indonesias-kalsel-ipp   
https://ijglobal.com/articles/98765/financial-close-for-indonesias-kalsel-slips   
https://ijglobal.com/articles/100637/july-close-targeted-for-kalsel-coal-fired-ipp    
http://www.sourcewatch.org/index.php/Tabalong_power_station#Financing    
http://jakartaglobe.beritasatu.com/business/adaro-secures-540m-loan-s-kalimantan-power-project   
</t>
  </si>
  <si>
    <t>Cirebon 2 Coal-Fired Power Plant (1000MW)</t>
  </si>
  <si>
    <t>Export-Import Bank of Korea</t>
  </si>
  <si>
    <t>https://ijglobal.com/data/transaction/34565/cirebon-2-coal-fired-power-plant-1000mw-ipp   
https://ijglobal.com/articles/100620/marubeni-targets-early-q3-close-for-cirebon-2   
http://www.sourcewatch.org/index.php/Cirebon_power_station#cite_note-4    
https://www.jbic.go.jp/en/information/press/press-2017/1114-58532.html</t>
  </si>
  <si>
    <t>https://ijglobal.com/data/transaction/34565/cirebon-2-coal-fired-power-plant-1000mw-ipp   
https://ijglobal.com/articles/100620/marubeni-targets-early-q3-close-for-cirebon-2   
http://www.sourcewatch.org/index.php/Cirebon_power_station#cite_note-4</t>
  </si>
  <si>
    <t>Investment by national-level majority state-owned enterprises (SOEs)</t>
  </si>
  <si>
    <t>Source of subsidy (entity / institution name, or ministry if available)</t>
  </si>
  <si>
    <t>Subsidy type</t>
  </si>
  <si>
    <t>Targeted energy source</t>
  </si>
  <si>
    <t xml:space="preserve">Stage </t>
  </si>
  <si>
    <t>2016
(KRW)</t>
  </si>
  <si>
    <t>2017
(KRW)</t>
  </si>
  <si>
    <t>KEPCO CAPEX</t>
  </si>
  <si>
    <t>SOE Investment</t>
  </si>
  <si>
    <t>N/A</t>
  </si>
  <si>
    <t>https://home.kepco.co.kr/kepco/EN/C/htmlView/ENCBHP003.do?menuCd=EN030204 (capacity data) and https://www.marketscreener.com/KOREA-ELECTRIC-POWER-CORP-6494969/financials/ (CAPEX data)</t>
  </si>
  <si>
    <t>Calculated based on proportion of coal in overall KEPCO group installed capacity, multiplied by overall CAPEX. 
Average calculated over 2 years.</t>
  </si>
  <si>
    <t>Korea Coal</t>
  </si>
  <si>
    <t>http://www.alio.go.kr/managementOrganView.do?seq=C0057&amp;sname=%EB%8C%80%ED%95%9C%EC%84%9D%ED%83%84%EA%B3%B5%EC%82%AC</t>
  </si>
  <si>
    <t>No data available on CAPEX in English. Require Korean translation</t>
  </si>
  <si>
    <t>Estimated annual amount
(USD)</t>
  </si>
  <si>
    <t>Support to IGCC technologies, benefiting coal</t>
  </si>
  <si>
    <t>KOCOAL CAPEX</t>
  </si>
  <si>
    <t>Korea Electric Power Corporation</t>
  </si>
  <si>
    <t>OECD (2019)</t>
  </si>
  <si>
    <t>Transition support (workers and communities)</t>
  </si>
  <si>
    <t>Exchange rates* (USD/KRW)</t>
  </si>
  <si>
    <t>* Annual average exchange rates are obtained from: https://www.irs.gov/individuals/international-taxpayers/yearly-average-currency-exchange-rates</t>
  </si>
  <si>
    <t>Coal-fired power production (other)</t>
  </si>
  <si>
    <t>Fiscal support (budgetary transfers and tax exemptions)</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</si>
  <si>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</si>
  <si>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</si>
  <si>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Fiscal support:</t>
    </r>
    <r>
      <rPr>
        <sz val="11"/>
        <color theme="1"/>
        <rFont val="Calibri"/>
        <family val="2"/>
        <scheme val="minor"/>
      </rPr>
      <t xml:space="preserve"> 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</si>
  <si>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</si>
  <si>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SOE investment:</t>
    </r>
    <r>
      <rPr>
        <sz val="11"/>
        <color theme="1"/>
        <rFont val="Calibri"/>
        <family val="2"/>
        <scheme val="minor"/>
      </rPr>
      <t xml:space="preserve"> Data is provided on total capital expenditure investment by SOEs in coal and coal-fired power production (where this information is made available by the company). This information was sourced mainly from annual reports of the SOEs.</t>
    </r>
  </si>
  <si>
    <t>Subsidies for production and consumption of coal and coal-fired power: South Korea data sheet</t>
  </si>
  <si>
    <t>No domestic finance for coal was identified from the public finance institutions of South Korea.</t>
  </si>
  <si>
    <t>Estimated annual amount
(KRW)</t>
  </si>
  <si>
    <t>Datasheet contents:</t>
  </si>
  <si>
    <t>• South Korea country study: odi.org/g20-coal-subsidies/south-korea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</si>
</sst>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407]General"/>
  </numFmts>
  <fonts count="55"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sz val="11"/>
      <name val="Calibri"/>
      <family val="2"/>
      <scheme val="minor"/>
    </font>
    <font>
      <i/>
      <sz val="10"/>
      <color theme="1"/>
      <name val="Calibri"/>
      <family val="2"/>
    </font>
    <font>
      <i/>
      <sz val="11"/>
      <color theme="1"/>
      <name val="Calibri"/>
      <family val="2"/>
      <scheme val="minor"/>
    </font>
    <font>
      <u/>
      <sz val="11"/>
      <color rgb="FF007DB7"/>
      <name val="Calibri"/>
      <family val="2"/>
      <scheme val="minor"/>
    </font>
    <font>
      <u/>
      <sz val="11"/>
      <color theme="1"/>
      <name val="Calibri"/>
      <family val="2"/>
      <scheme val="minor"/>
    </font>
    <font>
      <u/>
      <sz val="10"/>
      <color theme="10"/>
      <name val="Calibri"/>
      <family val="2"/>
      <scheme val="minor"/>
    </font>
    <font>
      <u/>
      <sz val="10"/>
      <color rgb="FF007DB7"/>
      <name val="Trebuchet MS"/>
      <family val="2"/>
    </font>
    <font>
      <b/>
      <sz val="12"/>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12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0"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37" fillId="0" borderId="0"/>
    <xf numFmtId="0" fontId="38" fillId="0" borderId="0"/>
    <xf numFmtId="43" fontId="38" fillId="0" borderId="0" applyFont="0" applyFill="0" applyBorder="0" applyAlignment="0" applyProtection="0"/>
    <xf numFmtId="0" fontId="37" fillId="0" borderId="0"/>
    <xf numFmtId="43" fontId="3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41" fillId="0" borderId="0" applyNumberFormat="0" applyFill="0" applyBorder="0" applyAlignment="0" applyProtection="0">
      <alignment vertical="top"/>
      <protection locked="0"/>
    </xf>
    <xf numFmtId="164" fontId="42" fillId="0" borderId="0" applyBorder="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4" fillId="0" borderId="10" applyNumberFormat="0" applyAlignment="0"/>
    <xf numFmtId="0" fontId="53" fillId="0" borderId="0" applyNumberFormat="0" applyFill="0" applyBorder="0" applyAlignment="0" applyProtection="0"/>
    <xf numFmtId="0" fontId="53" fillId="0" borderId="0" applyNumberFormat="0" applyFill="0" applyBorder="0" applyAlignment="0" applyProtection="0"/>
  </cellStyleXfs>
  <cellXfs count="75">
    <xf numFmtId="0" fontId="0" fillId="0" borderId="0" xfId="0"/>
    <xf numFmtId="0" fontId="43" fillId="0" borderId="11" xfId="0" applyFont="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Border="1" applyAlignment="1">
      <alignment horizontal="left" vertical="center" wrapText="1"/>
    </xf>
    <xf numFmtId="0" fontId="43" fillId="0" borderId="11" xfId="0" quotePrefix="1" applyFont="1" applyBorder="1" applyAlignment="1">
      <alignment horizontal="center" vertical="center" wrapText="1"/>
    </xf>
    <xf numFmtId="0" fontId="0" fillId="0" borderId="0" xfId="0" applyAlignment="1">
      <alignment wrapText="1"/>
    </xf>
    <xf numFmtId="0" fontId="35" fillId="0" borderId="0" xfId="0" applyFont="1"/>
    <xf numFmtId="0" fontId="43" fillId="0" borderId="0" xfId="0" applyFont="1" applyAlignment="1"/>
    <xf numFmtId="0" fontId="45" fillId="0" borderId="15" xfId="0" applyFont="1" applyFill="1" applyBorder="1" applyAlignment="1">
      <alignment vertical="center" wrapText="1"/>
    </xf>
    <xf numFmtId="0" fontId="45" fillId="0" borderId="15" xfId="0" applyFont="1" applyBorder="1" applyAlignment="1">
      <alignment vertical="center" wrapText="1"/>
    </xf>
    <xf numFmtId="3" fontId="43" fillId="0" borderId="0" xfId="0" applyNumberFormat="1" applyFont="1" applyAlignment="1"/>
    <xf numFmtId="0" fontId="0" fillId="0" borderId="0" xfId="0" applyBorder="1"/>
    <xf numFmtId="4" fontId="0" fillId="0" borderId="0" xfId="0" applyNumberFormat="1"/>
    <xf numFmtId="0" fontId="43" fillId="0" borderId="11" xfId="0" applyFont="1" applyBorder="1" applyAlignment="1">
      <alignment horizontal="center" vertical="center"/>
    </xf>
    <xf numFmtId="0" fontId="0" fillId="0" borderId="0" xfId="0" applyAlignment="1"/>
    <xf numFmtId="0" fontId="43" fillId="0" borderId="11" xfId="0" applyFont="1" applyBorder="1" applyAlignment="1">
      <alignment vertical="center"/>
    </xf>
    <xf numFmtId="0" fontId="0" fillId="0" borderId="12" xfId="0" applyBorder="1" applyAlignment="1"/>
    <xf numFmtId="0" fontId="0" fillId="0" borderId="13" xfId="0" applyBorder="1" applyAlignment="1"/>
    <xf numFmtId="0" fontId="0" fillId="0" borderId="14" xfId="0" applyBorder="1" applyAlignment="1"/>
    <xf numFmtId="0" fontId="0" fillId="0" borderId="0" xfId="0" applyFill="1" applyAlignment="1"/>
    <xf numFmtId="3" fontId="0" fillId="0" borderId="0" xfId="0" applyNumberFormat="1" applyAlignment="1"/>
    <xf numFmtId="0" fontId="0" fillId="0" borderId="0" xfId="0" applyBorder="1" applyAlignment="1"/>
    <xf numFmtId="3" fontId="43" fillId="0" borderId="15" xfId="0" applyNumberFormat="1" applyFont="1" applyBorder="1" applyAlignment="1">
      <alignment horizontal="center" vertical="center"/>
    </xf>
    <xf numFmtId="3" fontId="46" fillId="0" borderId="0" xfId="0" applyNumberFormat="1" applyFont="1" applyAlignment="1"/>
    <xf numFmtId="0" fontId="0" fillId="0" borderId="0" xfId="0" applyFill="1" applyAlignment="1">
      <alignment wrapText="1"/>
    </xf>
    <xf numFmtId="0" fontId="48" fillId="0" borderId="0" xfId="0" applyFont="1" applyFill="1" applyBorder="1"/>
    <xf numFmtId="0" fontId="45" fillId="0" borderId="18" xfId="0" applyFont="1" applyFill="1" applyBorder="1" applyAlignment="1">
      <alignment vertical="center" wrapText="1"/>
    </xf>
    <xf numFmtId="3" fontId="43" fillId="0" borderId="18" xfId="0" applyNumberFormat="1" applyFont="1" applyBorder="1" applyAlignment="1">
      <alignment horizontal="center" vertical="center"/>
    </xf>
    <xf numFmtId="0" fontId="53" fillId="0" borderId="17" xfId="121" applyBorder="1" applyAlignment="1">
      <alignment horizontal="center" vertical="center"/>
    </xf>
    <xf numFmtId="3" fontId="43" fillId="0" borderId="11" xfId="0" applyNumberFormat="1" applyFont="1" applyBorder="1" applyAlignment="1">
      <alignment horizontal="center" vertical="center" wrapText="1"/>
    </xf>
    <xf numFmtId="3" fontId="43" fillId="0" borderId="11" xfId="0" applyNumberFormat="1" applyFont="1" applyFill="1" applyBorder="1" applyAlignment="1">
      <alignment horizontal="center" vertical="center" wrapText="1"/>
    </xf>
    <xf numFmtId="0" fontId="46" fillId="0" borderId="13" xfId="0" applyFont="1" applyBorder="1" applyAlignment="1"/>
    <xf numFmtId="3" fontId="46" fillId="0" borderId="13" xfId="0" applyNumberFormat="1" applyFont="1" applyBorder="1" applyAlignment="1"/>
    <xf numFmtId="0" fontId="46" fillId="0" borderId="12" xfId="0" applyFont="1" applyFill="1" applyBorder="1" applyAlignment="1">
      <alignment horizontal="left" vertical="center" wrapText="1"/>
    </xf>
    <xf numFmtId="0" fontId="46" fillId="0" borderId="13" xfId="0" applyFont="1" applyBorder="1" applyAlignment="1">
      <alignment wrapText="1"/>
    </xf>
    <xf numFmtId="0" fontId="48" fillId="0" borderId="0" xfId="0" applyFont="1" applyFill="1" applyBorder="1" applyAlignment="1"/>
    <xf numFmtId="0" fontId="32" fillId="33" borderId="0" xfId="85" applyFont="1" applyFill="1" applyBorder="1" applyAlignment="1">
      <alignment horizontal="left" vertical="center"/>
    </xf>
    <xf numFmtId="0" fontId="46" fillId="0" borderId="12" xfId="0" applyFont="1" applyBorder="1" applyAlignment="1"/>
    <xf numFmtId="0" fontId="43" fillId="0" borderId="13" xfId="0" applyFont="1" applyBorder="1" applyAlignment="1"/>
    <xf numFmtId="0" fontId="2" fillId="0" borderId="0" xfId="0" applyFont="1" applyBorder="1" applyAlignment="1">
      <alignment wrapText="1"/>
    </xf>
    <xf numFmtId="0" fontId="50" fillId="0" borderId="0" xfId="122" applyFont="1" applyBorder="1" applyAlignment="1">
      <alignment wrapText="1"/>
    </xf>
    <xf numFmtId="0" fontId="35" fillId="0" borderId="0" xfId="0" applyFont="1" applyBorder="1" applyAlignment="1">
      <alignment wrapText="1"/>
    </xf>
    <xf numFmtId="0" fontId="47" fillId="0" borderId="0" xfId="0" applyFont="1" applyBorder="1" applyAlignment="1">
      <alignment wrapText="1"/>
    </xf>
    <xf numFmtId="0" fontId="43" fillId="0" borderId="0" xfId="0" applyFont="1" applyAlignment="1">
      <alignment wrapText="1"/>
    </xf>
    <xf numFmtId="0" fontId="52" fillId="0" borderId="0" xfId="121" applyFont="1"/>
    <xf numFmtId="0" fontId="43" fillId="0" borderId="0" xfId="0" applyFont="1"/>
    <xf numFmtId="0" fontId="32" fillId="33" borderId="0" xfId="85" applyFont="1" applyFill="1" applyAlignment="1">
      <alignment vertical="center"/>
    </xf>
    <xf numFmtId="0" fontId="46" fillId="0" borderId="12" xfId="0" applyFont="1" applyBorder="1"/>
    <xf numFmtId="0" fontId="46" fillId="0" borderId="13" xfId="0" applyFont="1" applyBorder="1"/>
    <xf numFmtId="3" fontId="46" fillId="0" borderId="13" xfId="0" applyNumberFormat="1" applyFont="1" applyBorder="1"/>
    <xf numFmtId="4" fontId="46" fillId="0" borderId="13" xfId="0" applyNumberFormat="1" applyFont="1" applyBorder="1"/>
    <xf numFmtId="0" fontId="46" fillId="34" borderId="16" xfId="0" applyFont="1" applyFill="1" applyBorder="1" applyAlignment="1">
      <alignment horizontal="center" vertical="center" wrapText="1"/>
    </xf>
    <xf numFmtId="0" fontId="53" fillId="0" borderId="0" xfId="121"/>
    <xf numFmtId="0" fontId="45" fillId="0" borderId="11" xfId="0" applyFont="1" applyFill="1" applyBorder="1" applyAlignment="1">
      <alignment vertical="center" wrapText="1"/>
    </xf>
    <xf numFmtId="0" fontId="43" fillId="0" borderId="15" xfId="0" applyFont="1" applyBorder="1" applyAlignment="1">
      <alignment horizontal="center" vertical="center" wrapText="1"/>
    </xf>
    <xf numFmtId="0" fontId="45" fillId="0" borderId="15" xfId="0" applyFont="1" applyFill="1" applyBorder="1" applyAlignment="1">
      <alignment horizontal="center" vertical="center" wrapText="1"/>
    </xf>
    <xf numFmtId="0" fontId="43" fillId="0" borderId="15" xfId="0" applyFont="1" applyFill="1" applyBorder="1" applyAlignment="1">
      <alignment horizontal="center" vertical="center" wrapText="1"/>
    </xf>
    <xf numFmtId="4" fontId="45" fillId="0" borderId="15" xfId="0" applyNumberFormat="1" applyFont="1" applyFill="1" applyBorder="1" applyAlignment="1">
      <alignment horizontal="center" vertical="center" wrapText="1"/>
    </xf>
    <xf numFmtId="0" fontId="45" fillId="0" borderId="15" xfId="0" applyFont="1" applyBorder="1" applyAlignment="1">
      <alignment horizontal="center" vertical="center" wrapText="1"/>
    </xf>
    <xf numFmtId="0" fontId="43" fillId="0" borderId="16" xfId="100" applyFont="1" applyFill="1" applyBorder="1" applyAlignment="1">
      <alignment horizontal="center" vertical="center" wrapText="1"/>
    </xf>
    <xf numFmtId="4" fontId="43" fillId="0" borderId="15" xfId="0" applyNumberFormat="1" applyFont="1" applyBorder="1" applyAlignment="1">
      <alignment horizontal="center" vertical="center" wrapText="1"/>
    </xf>
    <xf numFmtId="0" fontId="43" fillId="0" borderId="18" xfId="0" applyFont="1" applyBorder="1" applyAlignment="1">
      <alignment horizontal="center" vertical="center" wrapText="1"/>
    </xf>
    <xf numFmtId="0" fontId="45" fillId="0" borderId="18"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8" xfId="100" applyFont="1" applyFill="1" applyBorder="1" applyAlignment="1">
      <alignment horizontal="center" vertical="center" wrapText="1"/>
    </xf>
    <xf numFmtId="4" fontId="43" fillId="0" borderId="18" xfId="0" applyNumberFormat="1" applyFont="1" applyBorder="1" applyAlignment="1">
      <alignment horizontal="center" vertical="center" wrapText="1"/>
    </xf>
    <xf numFmtId="0" fontId="46" fillId="34" borderId="16" xfId="0" applyFont="1" applyFill="1" applyBorder="1" applyAlignment="1">
      <alignment horizontal="left" vertical="center" wrapText="1"/>
    </xf>
    <xf numFmtId="0" fontId="54" fillId="33" borderId="0" xfId="0" applyFont="1" applyFill="1" applyBorder="1" applyAlignment="1"/>
    <xf numFmtId="0" fontId="54" fillId="33" borderId="0" xfId="85" applyFont="1" applyFill="1" applyBorder="1" applyAlignment="1">
      <alignment horizontal="left" vertical="center"/>
    </xf>
    <xf numFmtId="0" fontId="54" fillId="33" borderId="0" xfId="85" applyFont="1" applyFill="1" applyAlignment="1">
      <alignment vertical="center"/>
    </xf>
    <xf numFmtId="0" fontId="46" fillId="0" borderId="11" xfId="0" applyFont="1" applyBorder="1" applyAlignment="1">
      <alignment horizontal="left" vertical="center" wrapText="1"/>
    </xf>
    <xf numFmtId="3" fontId="43" fillId="0" borderId="11" xfId="0" applyNumberFormat="1" applyFont="1" applyBorder="1" applyAlignment="1">
      <alignment horizontal="center" vertical="center"/>
    </xf>
    <xf numFmtId="4" fontId="43" fillId="0" borderId="11" xfId="0" applyNumberFormat="1" applyFont="1" applyBorder="1" applyAlignment="1">
      <alignment horizontal="left" vertical="top" wrapText="1"/>
    </xf>
    <xf numFmtId="0" fontId="45" fillId="0" borderId="11" xfId="121" applyFont="1" applyBorder="1" applyAlignment="1">
      <alignment horizontal="left" vertical="top" wrapText="1"/>
    </xf>
    <xf numFmtId="0" fontId="43" fillId="0" borderId="0" xfId="0" applyFont="1" applyAlignment="1">
      <alignment vertical="top" wrapText="1"/>
    </xf>
  </cellXfs>
  <cellStyles count="123">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2" xfId="25" builtinId="36" customBuiltin="1"/>
    <cellStyle name="60% - Accent2 2" xfId="92"/>
    <cellStyle name="60% - Accent3" xfId="29" builtinId="40" customBuiltin="1"/>
    <cellStyle name="60% - Accent3 2" xfId="93"/>
    <cellStyle name="60% - Accent4" xfId="33" builtinId="44" customBuiltin="1"/>
    <cellStyle name="60% - Accent4 2" xfId="94"/>
    <cellStyle name="60% - Accent5" xfId="37" builtinId="48" customBuiltin="1"/>
    <cellStyle name="60% - Accent5 2" xfId="95"/>
    <cellStyle name="60% - Accent6" xfId="41" builtinId="52" customBuiltin="1"/>
    <cellStyle name="60% - Accent6 2" xfId="96"/>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erechnung 2" xfId="53"/>
    <cellStyle name="Calculation" xfId="11" builtinId="22" customBuiltin="1"/>
    <cellStyle name="Check Cell" xfId="13" builtinId="23" customBuiltin="1"/>
    <cellStyle name="Comma 2" xfId="86"/>
    <cellStyle name="Comma 3" xfId="88"/>
    <cellStyle name="E_TableCell1" xfId="120"/>
    <cellStyle name="Eingabe 2" xfId="51"/>
    <cellStyle name="Ergebnis 2" xfId="59"/>
    <cellStyle name="Erklärender Text 2" xfId="58"/>
    <cellStyle name="Excel Built-in Normal" xfId="99"/>
    <cellStyle name="Explanatory Text" xfId="16" builtinId="53" customBuiltin="1"/>
    <cellStyle name="Followed Hyperlink" xfId="122" builtinId="9" customBuiltin="1"/>
    <cellStyle name="Good" xfId="6" builtinId="26" customBuiltin="1"/>
    <cellStyle name="Gut 2" xfId="48"/>
    <cellStyle name="Heading 1" xfId="2" builtinId="16" customBuiltin="1"/>
    <cellStyle name="Heading 2" xfId="3" builtinId="17" customBuiltin="1"/>
    <cellStyle name="Heading 3" xfId="4" builtinId="18" customBuiltin="1"/>
    <cellStyle name="Heading 4" xfId="5" builtinId="19" customBuiltin="1"/>
    <cellStyle name="Hyperlink" xfId="121" builtinId="8" customBuiltin="1"/>
    <cellStyle name="Hyperlink 2" xfId="89"/>
    <cellStyle name="Hyperlink 3" xfId="98"/>
    <cellStyle name="Input" xfId="9" builtinId="20" customBuiltin="1"/>
    <cellStyle name="Linked Cell" xfId="12" builtinId="24" customBuiltin="1"/>
    <cellStyle name="Neutral" xfId="8" builtinId="28" customBuiltin="1"/>
    <cellStyle name="Neutral 2" xfId="90"/>
    <cellStyle name="Neutral 3" xfId="50"/>
    <cellStyle name="Normal" xfId="0" builtinId="0"/>
    <cellStyle name="Normal 2" xfId="84"/>
    <cellStyle name="Normal 3" xfId="85"/>
    <cellStyle name="Normal 4" xfId="87"/>
    <cellStyle name="Note" xfId="15" builtinId="10" customBuiltin="1"/>
    <cellStyle name="Notiz 2" xfId="57"/>
    <cellStyle name="Notiz 2 2" xfId="107"/>
    <cellStyle name="Output" xfId="10" builtinId="21" customBuiltin="1"/>
    <cellStyle name="Schlecht 2" xfId="49"/>
    <cellStyle name="Standard 2" xfId="100"/>
    <cellStyle name="Standard 3" xfId="42"/>
    <cellStyle name="Standard 4" xfId="103"/>
    <cellStyle name="Title" xfId="1" builtinId="15" customBuiltin="1"/>
    <cellStyle name="Total" xfId="17" builtinId="25" customBuiltin="1"/>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Zelle überprüfen 2" xfId="55"/>
  </cellStyles>
  <dxfs count="0"/>
  <tableStyles count="0" defaultTableStyle="TableStyleMedium2"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1358-g20-coal-subsidies-south-korea"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90" zoomScaleNormal="90" workbookViewId="0"/>
  </sheetViews>
  <sheetFormatPr defaultRowHeight="15" x14ac:dyDescent="0.3"/>
  <cols>
    <col min="1" max="1" width="99.42578125" customWidth="1"/>
  </cols>
  <sheetData>
    <row r="1" spans="1:1" ht="16.5" x14ac:dyDescent="0.3">
      <c r="A1" s="67" t="s">
        <v>91</v>
      </c>
    </row>
    <row r="2" spans="1:1" ht="15.75" x14ac:dyDescent="0.3">
      <c r="A2" s="39"/>
    </row>
    <row r="3" spans="1:1" ht="30.75" x14ac:dyDescent="0.3">
      <c r="A3" s="39" t="s">
        <v>86</v>
      </c>
    </row>
    <row r="4" spans="1:1" ht="15.75" x14ac:dyDescent="0.3">
      <c r="A4" s="39"/>
    </row>
    <row r="5" spans="1:1" ht="15.75" x14ac:dyDescent="0.3">
      <c r="A5" s="40" t="s">
        <v>87</v>
      </c>
    </row>
    <row r="6" spans="1:1" x14ac:dyDescent="0.3">
      <c r="A6" s="52" t="s">
        <v>95</v>
      </c>
    </row>
    <row r="7" spans="1:1" ht="15.75" x14ac:dyDescent="0.3">
      <c r="A7" s="41"/>
    </row>
    <row r="8" spans="1:1" ht="15.75" x14ac:dyDescent="0.3">
      <c r="A8" s="41" t="s">
        <v>0</v>
      </c>
    </row>
    <row r="9" spans="1:1" ht="30.75" x14ac:dyDescent="0.3">
      <c r="A9" s="39" t="s">
        <v>88</v>
      </c>
    </row>
    <row r="10" spans="1:1" ht="59.1" customHeight="1" x14ac:dyDescent="0.3">
      <c r="A10" s="39" t="s">
        <v>89</v>
      </c>
    </row>
    <row r="11" spans="1:1" ht="45.75" x14ac:dyDescent="0.3">
      <c r="A11" s="39" t="s">
        <v>90</v>
      </c>
    </row>
    <row r="12" spans="1:1" x14ac:dyDescent="0.3">
      <c r="A12" s="43"/>
    </row>
    <row r="13" spans="1:1" ht="15.75" x14ac:dyDescent="0.3">
      <c r="A13" s="6" t="s">
        <v>94</v>
      </c>
    </row>
    <row r="14" spans="1:1" x14ac:dyDescent="0.3">
      <c r="A14" s="44" t="s">
        <v>2</v>
      </c>
    </row>
    <row r="15" spans="1:1" x14ac:dyDescent="0.3">
      <c r="A15" s="44" t="s">
        <v>41</v>
      </c>
    </row>
    <row r="16" spans="1:1" x14ac:dyDescent="0.3">
      <c r="A16" s="44" t="s">
        <v>3</v>
      </c>
    </row>
    <row r="17" spans="1:1" x14ac:dyDescent="0.3">
      <c r="A17" s="44" t="s">
        <v>4</v>
      </c>
    </row>
    <row r="18" spans="1:1" x14ac:dyDescent="0.3">
      <c r="A18" s="45"/>
    </row>
    <row r="19" spans="1:1" ht="45.75" x14ac:dyDescent="0.3">
      <c r="A19" s="42" t="s">
        <v>1</v>
      </c>
    </row>
  </sheetData>
  <hyperlinks>
    <hyperlink ref="A14" location="'Fiscal support'!A1" display="Fiscal support"/>
    <hyperlink ref="A15" location="'Public finance (domestic)'!A1" display="Public finance (domestic and EU)"/>
    <hyperlink ref="A16" location="'Public finance (international)'!A1" display="Public finance (international)"/>
    <hyperlink ref="A17" location="'SOE investment'!A1" display="SOE investment"/>
    <hyperlink ref="A5" r:id="rId1" display="Full report and the methodology note: odi.org/g20-coal-subsidies"/>
    <hyperlink ref="A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90" zoomScaleNormal="90" workbookViewId="0"/>
  </sheetViews>
  <sheetFormatPr defaultColWidth="8.85546875" defaultRowHeight="12.75" x14ac:dyDescent="0.2"/>
  <cols>
    <col min="1" max="1" width="27.5703125" style="7" customWidth="1"/>
    <col min="2" max="2" width="12.140625" style="7" customWidth="1"/>
    <col min="3" max="3" width="11.28515625" style="7" customWidth="1"/>
    <col min="4" max="4" width="12.5703125" style="7" customWidth="1"/>
    <col min="5" max="5" width="12.42578125" style="7" customWidth="1"/>
    <col min="6" max="6" width="17.42578125" style="7" customWidth="1"/>
    <col min="7" max="7" width="15.7109375" style="7" customWidth="1"/>
    <col min="8" max="8" width="10.85546875" style="7" customWidth="1"/>
    <col min="9" max="9" width="14.85546875" style="7" customWidth="1"/>
    <col min="10" max="11" width="15.42578125" style="7" customWidth="1"/>
    <col min="12" max="12" width="13.7109375" style="7" customWidth="1"/>
    <col min="13" max="13" width="12.140625" style="7" customWidth="1"/>
    <col min="14" max="14" width="28.140625" style="7" customWidth="1"/>
    <col min="15" max="16384" width="8.85546875" style="7"/>
  </cols>
  <sheetData>
    <row r="1" spans="1:14" ht="16.5" thickBot="1" x14ac:dyDescent="0.35">
      <c r="A1" s="68" t="s">
        <v>85</v>
      </c>
      <c r="B1" s="36"/>
      <c r="C1" s="36"/>
      <c r="D1" s="36"/>
      <c r="G1" s="16" t="s">
        <v>82</v>
      </c>
      <c r="H1" s="17"/>
      <c r="I1" s="17">
        <v>2016</v>
      </c>
      <c r="J1" s="17">
        <v>1211.1210000000001</v>
      </c>
      <c r="K1" s="17">
        <v>2017</v>
      </c>
      <c r="L1" s="18">
        <v>1178.585</v>
      </c>
      <c r="M1" s="21"/>
    </row>
    <row r="3" spans="1:14" ht="38.25" x14ac:dyDescent="0.2">
      <c r="A3" s="51" t="s">
        <v>7</v>
      </c>
      <c r="B3" s="51" t="s">
        <v>8</v>
      </c>
      <c r="C3" s="51" t="s">
        <v>9</v>
      </c>
      <c r="D3" s="51" t="s">
        <v>10</v>
      </c>
      <c r="E3" s="51" t="s">
        <v>11</v>
      </c>
      <c r="F3" s="51" t="s">
        <v>12</v>
      </c>
      <c r="G3" s="51" t="s">
        <v>13</v>
      </c>
      <c r="H3" s="51" t="s">
        <v>14</v>
      </c>
      <c r="I3" s="51" t="s">
        <v>66</v>
      </c>
      <c r="J3" s="51" t="s">
        <v>67</v>
      </c>
      <c r="K3" s="51" t="s">
        <v>93</v>
      </c>
      <c r="L3" s="51" t="s">
        <v>76</v>
      </c>
      <c r="M3" s="51" t="s">
        <v>15</v>
      </c>
      <c r="N3" s="51" t="s">
        <v>16</v>
      </c>
    </row>
    <row r="4" spans="1:14" ht="38.25" x14ac:dyDescent="0.2">
      <c r="A4" s="8" t="s">
        <v>17</v>
      </c>
      <c r="B4" s="54" t="s">
        <v>18</v>
      </c>
      <c r="C4" s="55" t="s">
        <v>19</v>
      </c>
      <c r="D4" s="56"/>
      <c r="E4" s="55" t="s">
        <v>21</v>
      </c>
      <c r="F4" s="55" t="s">
        <v>22</v>
      </c>
      <c r="G4" s="56" t="s">
        <v>23</v>
      </c>
      <c r="H4" s="57" t="s">
        <v>24</v>
      </c>
      <c r="I4" s="22">
        <v>27979000000</v>
      </c>
      <c r="J4" s="22">
        <v>30866000000</v>
      </c>
      <c r="K4" s="22">
        <f>AVERAGE(I4:J4)</f>
        <v>29422500000</v>
      </c>
      <c r="L4" s="22">
        <f>((I4/$J$1)+(K4/$L$1))/2</f>
        <v>24032997.981983565</v>
      </c>
      <c r="M4" s="28" t="s">
        <v>80</v>
      </c>
      <c r="N4" s="15"/>
    </row>
    <row r="5" spans="1:14" ht="38.25" x14ac:dyDescent="0.2">
      <c r="A5" s="8" t="s">
        <v>25</v>
      </c>
      <c r="B5" s="54" t="s">
        <v>18</v>
      </c>
      <c r="C5" s="55" t="s">
        <v>19</v>
      </c>
      <c r="D5" s="56" t="s">
        <v>26</v>
      </c>
      <c r="E5" s="55" t="s">
        <v>21</v>
      </c>
      <c r="F5" s="55" t="s">
        <v>22</v>
      </c>
      <c r="G5" s="56" t="s">
        <v>23</v>
      </c>
      <c r="H5" s="57" t="s">
        <v>24</v>
      </c>
      <c r="I5" s="22">
        <v>5168000000</v>
      </c>
      <c r="J5" s="22">
        <v>4445000000</v>
      </c>
      <c r="K5" s="22">
        <f t="shared" ref="K5:K10" si="0">AVERAGE(I5:J5)</f>
        <v>4806500000</v>
      </c>
      <c r="L5" s="22">
        <f>((I5/$J$1)+(K5/$L$1))/2</f>
        <v>4172658.2924376661</v>
      </c>
      <c r="M5" s="28" t="s">
        <v>80</v>
      </c>
      <c r="N5" s="15"/>
    </row>
    <row r="6" spans="1:14" ht="51" x14ac:dyDescent="0.2">
      <c r="A6" s="9" t="s">
        <v>29</v>
      </c>
      <c r="B6" s="54" t="s">
        <v>18</v>
      </c>
      <c r="C6" s="55" t="s">
        <v>19</v>
      </c>
      <c r="D6" s="54" t="s">
        <v>30</v>
      </c>
      <c r="E6" s="58" t="s">
        <v>28</v>
      </c>
      <c r="F6" s="55" t="s">
        <v>81</v>
      </c>
      <c r="G6" s="56" t="s">
        <v>23</v>
      </c>
      <c r="H6" s="57" t="s">
        <v>24</v>
      </c>
      <c r="I6" s="22">
        <v>49019000000</v>
      </c>
      <c r="J6" s="22">
        <v>85414000000</v>
      </c>
      <c r="K6" s="22">
        <f t="shared" si="0"/>
        <v>67216500000</v>
      </c>
      <c r="L6" s="22">
        <f t="shared" ref="L6:L10" si="1">((I6/$J$1)+(K6/$L$1))/2</f>
        <v>48752799.142438285</v>
      </c>
      <c r="M6" s="28" t="s">
        <v>80</v>
      </c>
      <c r="N6" s="15"/>
    </row>
    <row r="7" spans="1:14" ht="38.25" x14ac:dyDescent="0.2">
      <c r="A7" s="9" t="s">
        <v>31</v>
      </c>
      <c r="B7" s="54" t="s">
        <v>18</v>
      </c>
      <c r="C7" s="55" t="s">
        <v>19</v>
      </c>
      <c r="D7" s="54" t="s">
        <v>20</v>
      </c>
      <c r="E7" s="58" t="s">
        <v>21</v>
      </c>
      <c r="F7" s="59" t="s">
        <v>32</v>
      </c>
      <c r="G7" s="56" t="s">
        <v>23</v>
      </c>
      <c r="H7" s="60" t="s">
        <v>33</v>
      </c>
      <c r="I7" s="22">
        <v>125198000000</v>
      </c>
      <c r="J7" s="22">
        <v>97016000000</v>
      </c>
      <c r="K7" s="22">
        <f t="shared" si="0"/>
        <v>111107000000</v>
      </c>
      <c r="L7" s="22">
        <f t="shared" si="1"/>
        <v>98822585.931259409</v>
      </c>
      <c r="M7" s="28" t="s">
        <v>80</v>
      </c>
      <c r="N7" s="15"/>
    </row>
    <row r="8" spans="1:14" ht="51" x14ac:dyDescent="0.2">
      <c r="A8" s="9" t="s">
        <v>34</v>
      </c>
      <c r="B8" s="54" t="s">
        <v>18</v>
      </c>
      <c r="C8" s="55" t="s">
        <v>19</v>
      </c>
      <c r="D8" s="56" t="s">
        <v>27</v>
      </c>
      <c r="E8" s="55" t="s">
        <v>28</v>
      </c>
      <c r="F8" s="55" t="s">
        <v>35</v>
      </c>
      <c r="G8" s="56" t="s">
        <v>23</v>
      </c>
      <c r="H8" s="60" t="s">
        <v>24</v>
      </c>
      <c r="I8" s="22">
        <v>457072820</v>
      </c>
      <c r="J8" s="22">
        <v>457072820</v>
      </c>
      <c r="K8" s="22">
        <f t="shared" si="0"/>
        <v>457072820</v>
      </c>
      <c r="L8" s="22">
        <f t="shared" si="1"/>
        <v>382605.69566471106</v>
      </c>
      <c r="M8" s="28" t="s">
        <v>80</v>
      </c>
      <c r="N8" s="53" t="s">
        <v>77</v>
      </c>
    </row>
    <row r="9" spans="1:14" ht="51" x14ac:dyDescent="0.2">
      <c r="A9" s="9" t="s">
        <v>34</v>
      </c>
      <c r="B9" s="54" t="s">
        <v>18</v>
      </c>
      <c r="C9" s="55" t="s">
        <v>19</v>
      </c>
      <c r="D9" s="56" t="s">
        <v>27</v>
      </c>
      <c r="E9" s="55" t="s">
        <v>28</v>
      </c>
      <c r="F9" s="55" t="s">
        <v>35</v>
      </c>
      <c r="G9" s="56" t="s">
        <v>23</v>
      </c>
      <c r="H9" s="57" t="s">
        <v>36</v>
      </c>
      <c r="I9" s="22">
        <v>17301246404</v>
      </c>
      <c r="J9" s="22">
        <v>17301246404</v>
      </c>
      <c r="K9" s="22">
        <f t="shared" si="0"/>
        <v>17301246404</v>
      </c>
      <c r="L9" s="22">
        <f t="shared" si="1"/>
        <v>14482496.282034449</v>
      </c>
      <c r="M9" s="28" t="s">
        <v>80</v>
      </c>
      <c r="N9" s="53" t="s">
        <v>77</v>
      </c>
    </row>
    <row r="10" spans="1:14" ht="39" thickBot="1" x14ac:dyDescent="0.25">
      <c r="A10" s="26" t="s">
        <v>37</v>
      </c>
      <c r="B10" s="61" t="s">
        <v>18</v>
      </c>
      <c r="C10" s="62" t="s">
        <v>38</v>
      </c>
      <c r="D10" s="63" t="s">
        <v>39</v>
      </c>
      <c r="E10" s="62" t="s">
        <v>40</v>
      </c>
      <c r="F10" s="64" t="s">
        <v>32</v>
      </c>
      <c r="G10" s="63" t="s">
        <v>23</v>
      </c>
      <c r="H10" s="65" t="s">
        <v>33</v>
      </c>
      <c r="I10" s="27">
        <v>16008645833</v>
      </c>
      <c r="J10" s="27">
        <v>16008645833</v>
      </c>
      <c r="K10" s="27">
        <f t="shared" si="0"/>
        <v>16008645833</v>
      </c>
      <c r="L10" s="22">
        <f t="shared" si="1"/>
        <v>13400488.516435836</v>
      </c>
      <c r="M10" s="28" t="s">
        <v>80</v>
      </c>
      <c r="N10" s="15"/>
    </row>
    <row r="11" spans="1:14" s="38" customFormat="1" ht="13.5" thickBot="1" x14ac:dyDescent="0.25">
      <c r="A11" s="37" t="s">
        <v>6</v>
      </c>
      <c r="I11" s="32">
        <f t="shared" ref="I11:J11" si="2">SUM(I4:I10)</f>
        <v>241130965057</v>
      </c>
      <c r="J11" s="32">
        <f t="shared" si="2"/>
        <v>251507965057</v>
      </c>
      <c r="K11" s="32">
        <f>SUM(K4:K10)</f>
        <v>246319465057</v>
      </c>
      <c r="L11" s="32">
        <f>SUM(L4:L10)</f>
        <v>204046631.84225389</v>
      </c>
    </row>
    <row r="12" spans="1:14" x14ac:dyDescent="0.2">
      <c r="I12" s="10"/>
      <c r="J12" s="10"/>
      <c r="K12" s="23"/>
      <c r="L12" s="23"/>
    </row>
    <row r="13" spans="1:14" x14ac:dyDescent="0.2">
      <c r="A13" s="25" t="s">
        <v>83</v>
      </c>
    </row>
  </sheetData>
  <hyperlinks>
    <hyperlink ref="M4" r:id="rId1"/>
    <hyperlink ref="M5:M10" r:id="rId2" display="OECD (2019)"/>
  </hyperlinks>
  <pageMargins left="0.7" right="0.7" top="0.75" bottom="0.75" header="0.3" footer="0.3"/>
  <pageSetup paperSize="9" orientation="portrait" horizontalDpi="4294967293"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63.140625" customWidth="1"/>
    <col min="2" max="2" width="16.5703125" customWidth="1"/>
    <col min="3" max="3" width="12.140625" customWidth="1"/>
    <col min="4" max="4" width="10.85546875" customWidth="1"/>
    <col min="5" max="5" width="13.42578125" customWidth="1"/>
    <col min="6" max="6" width="12.42578125" customWidth="1"/>
    <col min="7" max="7" width="16.42578125" customWidth="1"/>
    <col min="10" max="11" width="10" customWidth="1"/>
  </cols>
  <sheetData>
    <row r="1" spans="1:1" ht="15.75" x14ac:dyDescent="0.3">
      <c r="A1" s="69" t="s">
        <v>41</v>
      </c>
    </row>
    <row r="3" spans="1:1" ht="27" x14ac:dyDescent="0.3">
      <c r="A3" s="43"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B7" zoomScale="85" zoomScaleNormal="85" workbookViewId="0">
      <selection activeCell="L4" sqref="L4"/>
    </sheetView>
  </sheetViews>
  <sheetFormatPr defaultColWidth="8.85546875" defaultRowHeight="15" x14ac:dyDescent="0.3"/>
  <cols>
    <col min="1" max="1" width="29.42578125" style="5" customWidth="1"/>
    <col min="2" max="2" width="20.5703125" style="5" customWidth="1"/>
    <col min="3" max="3" width="13.7109375" style="14" customWidth="1"/>
    <col min="4" max="4" width="12.42578125" style="14" customWidth="1"/>
    <col min="5" max="5" width="17.140625" style="14" customWidth="1"/>
    <col min="6" max="6" width="13.140625" style="14" customWidth="1"/>
    <col min="7" max="7" width="12.5703125" style="14" customWidth="1"/>
    <col min="8" max="8" width="14.28515625" style="14" customWidth="1"/>
    <col min="9" max="9" width="15.28515625" style="14" customWidth="1"/>
    <col min="10" max="10" width="14.28515625" style="14" customWidth="1"/>
    <col min="11" max="11" width="18.85546875" style="14" customWidth="1"/>
    <col min="12" max="12" width="64.42578125" style="14" customWidth="1"/>
    <col min="13" max="16384" width="8.85546875" style="14"/>
  </cols>
  <sheetData>
    <row r="1" spans="1:12" ht="16.5" thickBot="1" x14ac:dyDescent="0.35">
      <c r="A1" s="69" t="s">
        <v>3</v>
      </c>
      <c r="C1" s="16" t="s">
        <v>82</v>
      </c>
      <c r="D1" s="17"/>
      <c r="E1" s="17">
        <v>2016</v>
      </c>
      <c r="F1" s="17">
        <v>1211.1210000000001</v>
      </c>
      <c r="G1" s="17">
        <v>2017</v>
      </c>
      <c r="H1" s="18">
        <v>1178.585</v>
      </c>
    </row>
    <row r="2" spans="1:12" s="19" customFormat="1" x14ac:dyDescent="0.3">
      <c r="A2" s="24"/>
      <c r="B2" s="24"/>
    </row>
    <row r="3" spans="1:12" s="5" customFormat="1" ht="63.75" x14ac:dyDescent="0.3">
      <c r="A3" s="51" t="s">
        <v>7</v>
      </c>
      <c r="B3" s="51" t="s">
        <v>42</v>
      </c>
      <c r="C3" s="51" t="s">
        <v>9</v>
      </c>
      <c r="D3" s="51" t="s">
        <v>11</v>
      </c>
      <c r="E3" s="51" t="s">
        <v>12</v>
      </c>
      <c r="F3" s="51" t="s">
        <v>13</v>
      </c>
      <c r="G3" s="51" t="s">
        <v>43</v>
      </c>
      <c r="H3" s="51" t="s">
        <v>44</v>
      </c>
      <c r="I3" s="51" t="s">
        <v>45</v>
      </c>
      <c r="J3" s="51" t="s">
        <v>76</v>
      </c>
      <c r="K3" s="51" t="s">
        <v>93</v>
      </c>
      <c r="L3" s="51" t="s">
        <v>15</v>
      </c>
    </row>
    <row r="4" spans="1:12" ht="102" x14ac:dyDescent="0.3">
      <c r="A4" s="70" t="s">
        <v>46</v>
      </c>
      <c r="B4" s="1" t="s">
        <v>47</v>
      </c>
      <c r="C4" s="13" t="s">
        <v>48</v>
      </c>
      <c r="D4" s="13"/>
      <c r="E4" s="1" t="s">
        <v>84</v>
      </c>
      <c r="F4" s="13" t="s">
        <v>23</v>
      </c>
      <c r="G4" s="13" t="s">
        <v>49</v>
      </c>
      <c r="H4" s="71">
        <v>990000000</v>
      </c>
      <c r="I4" s="71"/>
      <c r="J4" s="71">
        <f>SUM(H4:I4)/2</f>
        <v>495000000</v>
      </c>
      <c r="K4" s="13">
        <f>(H4*$F$1)/2</f>
        <v>599504895000</v>
      </c>
      <c r="L4" s="3" t="s">
        <v>50</v>
      </c>
    </row>
    <row r="5" spans="1:12" ht="204" x14ac:dyDescent="0.3">
      <c r="A5" s="70" t="s">
        <v>51</v>
      </c>
      <c r="B5" s="1" t="s">
        <v>52</v>
      </c>
      <c r="C5" s="13" t="s">
        <v>53</v>
      </c>
      <c r="D5" s="13"/>
      <c r="E5" s="1" t="s">
        <v>84</v>
      </c>
      <c r="F5" s="13" t="s">
        <v>23</v>
      </c>
      <c r="G5" s="13" t="s">
        <v>54</v>
      </c>
      <c r="H5" s="71"/>
      <c r="I5" s="71">
        <v>201950000</v>
      </c>
      <c r="J5" s="71">
        <f t="shared" ref="J5:J8" si="0">SUM(H5:I5)/2</f>
        <v>100975000</v>
      </c>
      <c r="K5" s="13">
        <f>(I5*$H$1)/2</f>
        <v>119007620375</v>
      </c>
      <c r="L5" s="3" t="s">
        <v>55</v>
      </c>
    </row>
    <row r="6" spans="1:12" ht="216.75" x14ac:dyDescent="0.3">
      <c r="A6" s="70" t="s">
        <v>51</v>
      </c>
      <c r="B6" s="1" t="s">
        <v>47</v>
      </c>
      <c r="C6" s="13" t="s">
        <v>48</v>
      </c>
      <c r="D6" s="13"/>
      <c r="E6" s="1" t="s">
        <v>84</v>
      </c>
      <c r="F6" s="13" t="s">
        <v>23</v>
      </c>
      <c r="G6" s="13" t="s">
        <v>54</v>
      </c>
      <c r="H6" s="71"/>
      <c r="I6" s="71">
        <v>401000000</v>
      </c>
      <c r="J6" s="71">
        <f t="shared" si="0"/>
        <v>200500000</v>
      </c>
      <c r="K6" s="13">
        <f>(I6*$H$1)/2</f>
        <v>236306292500</v>
      </c>
      <c r="L6" s="3" t="s">
        <v>56</v>
      </c>
    </row>
    <row r="7" spans="1:12" ht="114.75" x14ac:dyDescent="0.3">
      <c r="A7" s="70" t="s">
        <v>57</v>
      </c>
      <c r="B7" s="1" t="s">
        <v>58</v>
      </c>
      <c r="C7" s="13" t="s">
        <v>48</v>
      </c>
      <c r="D7" s="13"/>
      <c r="E7" s="1" t="s">
        <v>84</v>
      </c>
      <c r="F7" s="13" t="s">
        <v>23</v>
      </c>
      <c r="G7" s="13" t="s">
        <v>54</v>
      </c>
      <c r="H7" s="71"/>
      <c r="I7" s="71">
        <v>104400000</v>
      </c>
      <c r="J7" s="71">
        <f t="shared" si="0"/>
        <v>52200000</v>
      </c>
      <c r="K7" s="13">
        <f>(I7*$H$1)/2</f>
        <v>61522137000</v>
      </c>
      <c r="L7" s="3" t="s">
        <v>59</v>
      </c>
    </row>
    <row r="8" spans="1:12" ht="90" thickBot="1" x14ac:dyDescent="0.35">
      <c r="A8" s="70" t="s">
        <v>57</v>
      </c>
      <c r="B8" s="1" t="s">
        <v>58</v>
      </c>
      <c r="C8" s="13" t="s">
        <v>53</v>
      </c>
      <c r="D8" s="13"/>
      <c r="E8" s="1" t="s">
        <v>84</v>
      </c>
      <c r="F8" s="13" t="s">
        <v>23</v>
      </c>
      <c r="G8" s="13" t="s">
        <v>54</v>
      </c>
      <c r="H8" s="71"/>
      <c r="I8" s="71">
        <v>417600000</v>
      </c>
      <c r="J8" s="71">
        <f t="shared" si="0"/>
        <v>208800000</v>
      </c>
      <c r="K8" s="13">
        <f>(I8*$H$1)/2</f>
        <v>246088548000</v>
      </c>
      <c r="L8" s="3" t="s">
        <v>60</v>
      </c>
    </row>
    <row r="9" spans="1:12" s="31" customFormat="1" ht="13.5" thickBot="1" x14ac:dyDescent="0.25">
      <c r="A9" s="33" t="s">
        <v>6</v>
      </c>
      <c r="B9" s="34"/>
      <c r="H9" s="32">
        <f t="shared" ref="H9:I9" si="1">SUBTOTAL(9,H4:H8)</f>
        <v>990000000</v>
      </c>
      <c r="I9" s="32">
        <f t="shared" si="1"/>
        <v>1124950000</v>
      </c>
      <c r="J9" s="32">
        <f>SUBTOTAL(9,J4:J8)</f>
        <v>1057475000</v>
      </c>
      <c r="K9" s="32">
        <f>SUM(K4:K8)</f>
        <v>1262429492875</v>
      </c>
    </row>
    <row r="10" spans="1:12" x14ac:dyDescent="0.3">
      <c r="J10" s="20"/>
      <c r="K10" s="20"/>
    </row>
    <row r="11" spans="1:12" x14ac:dyDescent="0.3">
      <c r="A11" s="35" t="s">
        <v>83</v>
      </c>
    </row>
  </sheetData>
  <pageMargins left="0.7" right="0.7" top="0.75" bottom="0.75" header="0.3" footer="0.3"/>
  <pageSetup paperSize="9"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zoomScale="85" zoomScaleNormal="85" workbookViewId="0">
      <selection activeCell="M13" sqref="M13:M14"/>
    </sheetView>
  </sheetViews>
  <sheetFormatPr defaultRowHeight="15" x14ac:dyDescent="0.3"/>
  <cols>
    <col min="1" max="1" width="31.140625" customWidth="1"/>
    <col min="2" max="2" width="19.28515625" customWidth="1"/>
    <col min="3" max="3" width="19.7109375" customWidth="1"/>
    <col min="4" max="4" width="12.7109375" customWidth="1"/>
    <col min="5" max="5" width="12.42578125" customWidth="1"/>
    <col min="6" max="6" width="13.85546875" customWidth="1"/>
    <col min="7" max="7" width="13" customWidth="1"/>
    <col min="8" max="9" width="18.140625" customWidth="1"/>
    <col min="10" max="10" width="19.140625" customWidth="1"/>
    <col min="11" max="11" width="16" bestFit="1" customWidth="1"/>
    <col min="12" max="12" width="38.85546875" customWidth="1"/>
    <col min="13" max="13" width="28.7109375" customWidth="1"/>
    <col min="14" max="14" width="25.7109375" customWidth="1"/>
    <col min="15" max="15" width="7.7109375" bestFit="1" customWidth="1"/>
  </cols>
  <sheetData>
    <row r="1" spans="1:15" ht="16.5" thickBot="1" x14ac:dyDescent="0.35">
      <c r="A1" s="69" t="s">
        <v>61</v>
      </c>
      <c r="B1" s="46"/>
      <c r="C1" s="46"/>
      <c r="E1" s="16" t="s">
        <v>82</v>
      </c>
      <c r="F1" s="17"/>
      <c r="G1" s="17">
        <v>2016</v>
      </c>
      <c r="H1" s="17">
        <v>1211.1210000000001</v>
      </c>
      <c r="I1" s="17">
        <v>2017</v>
      </c>
      <c r="J1" s="18">
        <v>1178.585</v>
      </c>
      <c r="K1" s="21"/>
      <c r="L1" s="21"/>
      <c r="M1" s="21"/>
      <c r="N1" s="21"/>
      <c r="O1" s="11"/>
    </row>
    <row r="3" spans="1:15" ht="63.75" x14ac:dyDescent="0.3">
      <c r="A3" s="51" t="s">
        <v>7</v>
      </c>
      <c r="B3" s="51" t="s">
        <v>62</v>
      </c>
      <c r="C3" s="51" t="s">
        <v>63</v>
      </c>
      <c r="D3" s="51" t="s">
        <v>64</v>
      </c>
      <c r="E3" s="51" t="s">
        <v>10</v>
      </c>
      <c r="F3" s="51" t="s">
        <v>65</v>
      </c>
      <c r="G3" s="51" t="s">
        <v>43</v>
      </c>
      <c r="H3" s="51" t="s">
        <v>66</v>
      </c>
      <c r="I3" s="51" t="s">
        <v>67</v>
      </c>
      <c r="J3" s="51" t="s">
        <v>93</v>
      </c>
      <c r="K3" s="51" t="s">
        <v>76</v>
      </c>
      <c r="L3" s="51" t="s">
        <v>15</v>
      </c>
      <c r="M3" s="66" t="s">
        <v>16</v>
      </c>
    </row>
    <row r="4" spans="1:15" s="5" customFormat="1" ht="76.5" x14ac:dyDescent="0.3">
      <c r="A4" s="70" t="s">
        <v>68</v>
      </c>
      <c r="B4" s="1" t="s">
        <v>79</v>
      </c>
      <c r="C4" s="1" t="s">
        <v>69</v>
      </c>
      <c r="D4" s="2" t="s">
        <v>23</v>
      </c>
      <c r="E4" s="4"/>
      <c r="F4" s="2" t="s">
        <v>5</v>
      </c>
      <c r="G4" s="1" t="s">
        <v>70</v>
      </c>
      <c r="H4" s="29">
        <v>3931882046.9231634</v>
      </c>
      <c r="I4" s="29">
        <v>3946266884.4535022</v>
      </c>
      <c r="J4" s="29">
        <f>AVERAGE(H4:I4)</f>
        <v>3939074465.6883326</v>
      </c>
      <c r="K4" s="30">
        <f>((H4/$H$1)+(I4/$J$1))/2</f>
        <v>3297395.3537094956</v>
      </c>
      <c r="L4" s="73" t="s">
        <v>71</v>
      </c>
      <c r="M4" s="72" t="s">
        <v>72</v>
      </c>
      <c r="N4"/>
    </row>
    <row r="5" spans="1:15" s="5" customFormat="1" ht="51.75" thickBot="1" x14ac:dyDescent="0.35">
      <c r="A5" s="70" t="s">
        <v>78</v>
      </c>
      <c r="B5" s="1" t="s">
        <v>73</v>
      </c>
      <c r="C5" s="1" t="s">
        <v>69</v>
      </c>
      <c r="D5" s="2" t="s">
        <v>23</v>
      </c>
      <c r="E5" s="4"/>
      <c r="F5" s="2" t="s">
        <v>22</v>
      </c>
      <c r="G5" s="1"/>
      <c r="H5" s="30">
        <v>27878000</v>
      </c>
      <c r="I5" s="30">
        <v>21000000</v>
      </c>
      <c r="J5" s="30">
        <f>AVERAGE(H5:I5)</f>
        <v>24439000</v>
      </c>
      <c r="K5" s="30">
        <f>((H5/$H$1)+(I5/$J$1))/2</f>
        <v>20418.160401812547</v>
      </c>
      <c r="L5" s="74" t="s">
        <v>74</v>
      </c>
      <c r="M5" s="72" t="s">
        <v>75</v>
      </c>
      <c r="N5" s="24"/>
    </row>
    <row r="6" spans="1:15" s="48" customFormat="1" ht="13.5" thickBot="1" x14ac:dyDescent="0.25">
      <c r="A6" s="47" t="s">
        <v>6</v>
      </c>
      <c r="H6" s="49">
        <f t="shared" ref="H6:I6" si="0">SUM(H4:H5)</f>
        <v>3959760046.9231634</v>
      </c>
      <c r="I6" s="49">
        <f t="shared" si="0"/>
        <v>3967266884.4535022</v>
      </c>
      <c r="J6" s="49">
        <f>SUM(J4:J5)</f>
        <v>3963513465.6883326</v>
      </c>
      <c r="K6" s="49">
        <f>SUM(K4:K5)</f>
        <v>3317813.5141113084</v>
      </c>
      <c r="L6" s="50"/>
    </row>
    <row r="7" spans="1:15" x14ac:dyDescent="0.3">
      <c r="J7" s="12"/>
      <c r="K7" s="12"/>
      <c r="L7" s="12"/>
    </row>
    <row r="8" spans="1:15" x14ac:dyDescent="0.3">
      <c r="A8" s="2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Natalie Brighty</cp:lastModifiedBy>
  <cp:revision/>
  <dcterms:created xsi:type="dcterms:W3CDTF">2015-10-19T12:12:58Z</dcterms:created>
  <dcterms:modified xsi:type="dcterms:W3CDTF">2019-07-23T09:09:56Z</dcterms:modified>
  <cp:category/>
  <cp:contentStatus/>
</cp:coreProperties>
</file>