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Designed-Prettified\"/>
    </mc:Choice>
  </mc:AlternateContent>
  <bookViews>
    <workbookView xWindow="-105" yWindow="-105" windowWidth="19425" windowHeight="10425" tabRatio="652" firstSheet="1" activeTab="4"/>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support'!$B$3:$G$3</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2" i="6" l="1"/>
  <c r="I52" i="6"/>
  <c r="H52" i="6"/>
  <c r="K31" i="6"/>
  <c r="J31" i="6"/>
  <c r="J30" i="6"/>
  <c r="K30" i="6"/>
  <c r="J29" i="6"/>
  <c r="K29" i="6"/>
  <c r="K28" i="6"/>
  <c r="J28" i="6"/>
  <c r="J32" i="6"/>
  <c r="K32" i="6"/>
  <c r="K33" i="6"/>
  <c r="J33" i="6"/>
  <c r="J34" i="6"/>
  <c r="K34" i="6"/>
  <c r="J35" i="6"/>
  <c r="K35" i="6"/>
  <c r="K36" i="6"/>
  <c r="J36" i="6"/>
  <c r="K37" i="6"/>
  <c r="J37" i="6"/>
  <c r="J38" i="6"/>
  <c r="K38" i="6"/>
  <c r="K39" i="6"/>
  <c r="J39" i="6"/>
  <c r="J40" i="6"/>
  <c r="K40" i="6"/>
  <c r="K41" i="6"/>
  <c r="J41" i="6"/>
  <c r="K26" i="6"/>
  <c r="J26" i="6"/>
  <c r="J25" i="6"/>
  <c r="K25" i="6"/>
  <c r="K24" i="6"/>
  <c r="J24" i="6"/>
  <c r="K23" i="6"/>
  <c r="J23" i="6"/>
  <c r="K22" i="6"/>
  <c r="J22" i="6"/>
  <c r="K21" i="6"/>
  <c r="J21" i="6"/>
  <c r="K20" i="6"/>
  <c r="J20" i="6"/>
  <c r="K19" i="6"/>
  <c r="J19" i="6"/>
  <c r="J18" i="6"/>
  <c r="K18" i="6"/>
  <c r="K17" i="6"/>
  <c r="J17" i="6"/>
  <c r="J16" i="6"/>
  <c r="K16" i="6"/>
  <c r="K15" i="6"/>
  <c r="J15" i="6"/>
  <c r="J14" i="6"/>
  <c r="K14" i="6"/>
  <c r="K12" i="6"/>
  <c r="J12" i="6"/>
  <c r="J11" i="6"/>
  <c r="K11" i="6"/>
  <c r="J6" i="6"/>
  <c r="K6" i="6"/>
  <c r="K46" i="6"/>
  <c r="K47" i="6"/>
  <c r="K48" i="6"/>
  <c r="K49" i="6"/>
  <c r="K50" i="6"/>
  <c r="K51" i="6"/>
  <c r="J46" i="6"/>
  <c r="J47" i="6"/>
  <c r="J48" i="6"/>
  <c r="J49" i="6"/>
  <c r="J50" i="6"/>
  <c r="J51" i="6"/>
  <c r="K7" i="6"/>
  <c r="J7" i="6"/>
  <c r="J4" i="9"/>
  <c r="I4" i="9"/>
  <c r="K4" i="6"/>
  <c r="K5" i="6"/>
  <c r="K8" i="6"/>
  <c r="K42" i="6"/>
  <c r="K43" i="6"/>
  <c r="K44" i="6"/>
  <c r="K45" i="6"/>
  <c r="J8" i="6"/>
  <c r="J4" i="6"/>
  <c r="J45" i="6"/>
  <c r="J5" i="6"/>
  <c r="J42" i="6"/>
  <c r="J43" i="6"/>
  <c r="J44" i="6"/>
  <c r="K52" i="6"/>
</calcChain>
</file>

<file path=xl/sharedStrings.xml><?xml version="1.0" encoding="utf-8"?>
<sst xmlns="http://schemas.openxmlformats.org/spreadsheetml/2006/main" count="470" uniqueCount="108">
  <si>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</si>
  <si>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</si>
  <si>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</si>
  <si>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</si>
  <si>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</si>
  <si>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Measure</t>
  </si>
  <si>
    <t>Level</t>
  </si>
  <si>
    <t>Mechanism</t>
  </si>
  <si>
    <t>Incidence</t>
  </si>
  <si>
    <t>Indicator</t>
  </si>
  <si>
    <t>Stage</t>
  </si>
  <si>
    <t>Fuel type</t>
  </si>
  <si>
    <t>Source</t>
  </si>
  <si>
    <t>Notes</t>
  </si>
  <si>
    <t>Federal</t>
  </si>
  <si>
    <t>Mining</t>
  </si>
  <si>
    <t>Coal Industry Development</t>
  </si>
  <si>
    <t xml:space="preserve">  Capital</t>
  </si>
  <si>
    <t xml:space="preserve">  General Services Support Estimate</t>
  </si>
  <si>
    <t xml:space="preserve">  Coking coal</t>
  </si>
  <si>
    <t xml:space="preserve">  Other bituminous coal</t>
  </si>
  <si>
    <t>Home Energy Emergency Assistance Scheme</t>
  </si>
  <si>
    <t xml:space="preserve">  Direct Consumption</t>
  </si>
  <si>
    <t xml:space="preserve">  Consumer Support Estimate</t>
  </si>
  <si>
    <t>Electricity-based support</t>
  </si>
  <si>
    <t>Collingwood Park Mine Subsidence Package</t>
  </si>
  <si>
    <t xml:space="preserve">  Land and natural resources</t>
  </si>
  <si>
    <t xml:space="preserve">  Knowledge</t>
  </si>
  <si>
    <t>New Frontiers</t>
  </si>
  <si>
    <t>ACT Energy Concession</t>
  </si>
  <si>
    <t>Energy Accounts Payment Assistance Scheme</t>
  </si>
  <si>
    <t>Tasmanian Heating Allowance</t>
  </si>
  <si>
    <t>Electricity Rebate</t>
  </si>
  <si>
    <t>Controlled Load Electricity Concession</t>
  </si>
  <si>
    <t>Low Income Household Rebate</t>
  </si>
  <si>
    <t xml:space="preserve">  Producer Support Estimate</t>
  </si>
  <si>
    <t>Family Energy Rebate</t>
  </si>
  <si>
    <t>Uniform Tariff Policy - Community Service Obligation Payments</t>
  </si>
  <si>
    <t xml:space="preserve">  Enterprise Income</t>
  </si>
  <si>
    <t>Health support in the mining and petroleum industries</t>
  </si>
  <si>
    <t xml:space="preserve">  Labour</t>
  </si>
  <si>
    <t>Regulated Electricity Tariff</t>
  </si>
  <si>
    <t>Pensioner and Carer Concession Scheme</t>
  </si>
  <si>
    <t>Medical Cooling and Heating Electricity Concession Scheme</t>
  </si>
  <si>
    <t>Energy Bill Concession</t>
  </si>
  <si>
    <t>Cost of Living Concession</t>
  </si>
  <si>
    <t>Medical Heating and Cooling Concession</t>
  </si>
  <si>
    <t>Western Tasmanian Geoscience initiative</t>
  </si>
  <si>
    <t>Excess Electricity Concession</t>
  </si>
  <si>
    <t>Utility Relief Grant Scheme - Electricity</t>
  </si>
  <si>
    <t>Utility Relief Grant Scheme - Non-Mains</t>
  </si>
  <si>
    <t>Tariff Adjustment Payment</t>
  </si>
  <si>
    <t>Energy Assistance Payment</t>
  </si>
  <si>
    <t>Energy Concession Extension Scheme</t>
  </si>
  <si>
    <t>Life Support Equipment Electricity Subsidy Scheme</t>
  </si>
  <si>
    <t>Thermoregulatory Dysfunction Energy Subsidy Scheme</t>
  </si>
  <si>
    <t>Hardship Utilities Grants Scheme (Electricity)</t>
  </si>
  <si>
    <t>Annual Electricity Concession</t>
  </si>
  <si>
    <t>Both</t>
  </si>
  <si>
    <t>Capital Expenditure Deduction for Mining, Quarrying and Petroleum Operations</t>
  </si>
  <si>
    <t xml:space="preserve">  Sub-bituminous coal</t>
  </si>
  <si>
    <t xml:space="preserve">  Lignite</t>
  </si>
  <si>
    <t>Exploration Development Incentive</t>
  </si>
  <si>
    <t>Public finance (domestic)</t>
  </si>
  <si>
    <t>Measure or project (written description)</t>
  </si>
  <si>
    <t>Source of subsidy (entity / institution name, or ministry if available)</t>
  </si>
  <si>
    <t>Recipient country 
(for international support)</t>
  </si>
  <si>
    <t xml:space="preserve">Cougar Mining Group Pty Ltd </t>
  </si>
  <si>
    <t>EFIC</t>
  </si>
  <si>
    <t>Loan</t>
  </si>
  <si>
    <t>Coal</t>
  </si>
  <si>
    <t>China</t>
  </si>
  <si>
    <t>Estimated annual amount
(USD)</t>
  </si>
  <si>
    <t>Investment by national-level majority state-owned enterprises (SOEs)</t>
  </si>
  <si>
    <t>OECD (2019)</t>
  </si>
  <si>
    <t>Sub</t>
  </si>
  <si>
    <t xml:space="preserve">  Budgetary transfer</t>
  </si>
  <si>
    <t xml:space="preserve">  Transportation of fossil fuels (e.g., through pipelines)</t>
  </si>
  <si>
    <t xml:space="preserve">  Extraction or mining stage</t>
  </si>
  <si>
    <t>Life Support and Medical Energy Rebate Scheme</t>
  </si>
  <si>
    <t>Customer Assistance Policy</t>
  </si>
  <si>
    <t>Commonwealth one-off Energy Assistance Payment</t>
  </si>
  <si>
    <t>Coal Mine Worker Health Scheme</t>
  </si>
  <si>
    <t xml:space="preserve">  Tax expenditure</t>
  </si>
  <si>
    <t>Electricity consumption (households)</t>
  </si>
  <si>
    <t>Coal mining (R&amp;D)</t>
  </si>
  <si>
    <t>Electricity consumption (business and households)</t>
  </si>
  <si>
    <t>Active measure - subsidy not quantified</t>
  </si>
  <si>
    <t>Multiplied by proportion of coal in the fossil fuel-based electricity mix.
FF: 85.4%, coal: 63.6%; coal/FF: 74.45%
(Source: IEA)</t>
  </si>
  <si>
    <t>Transition support (decommissioning and rehabilitation)</t>
  </si>
  <si>
    <t>* Annual average exchange rates are obtained from: https://www.irs.gov/individuals/international-taxpayers/yearly-average-currency-exchange-rates</t>
  </si>
  <si>
    <t>Exchange rate* (USD/AUD)</t>
  </si>
  <si>
    <t>Exchange rates* (USD/AUD)</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</si>
  <si>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</si>
  <si>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</si>
  <si>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</si>
  <si>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</si>
  <si>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</si>
  <si>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</si>
  <si>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Australia data sheet</t>
  </si>
  <si>
    <t>• Australia country study: odi.org/g20-coal-subsidies/australia</t>
  </si>
  <si>
    <t>Fiscal support (budgetary transfers and tax exemptions)</t>
  </si>
  <si>
    <t>No domestic finance for coal was identified from the public finance institutions of Australia.</t>
  </si>
  <si>
    <t>2016
(AUD)</t>
  </si>
  <si>
    <t>2017
(AUD)</t>
  </si>
  <si>
    <t>Estimated annual amount
(AUD)</t>
  </si>
  <si>
    <t>No investment for coal was identified by national-level majority state-owned enterprises in Australia.</t>
  </si>
  <si>
    <t>https://www.exportfinance.gov.au/media/6277/efic-annual-report-2016-2017.pdfADD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</si>
</sst>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407]General"/>
    <numFmt numFmtId="165" formatCode="#,##0_ ;\-#,##0\ "/>
  </numFmts>
  <fonts count="59"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i/>
      <sz val="10"/>
      <color theme="1"/>
      <name val="Calibri"/>
      <family val="2"/>
    </font>
    <font>
      <u/>
      <sz val="10"/>
      <color theme="11"/>
      <name val="Trebuchet MS"/>
      <family val="2"/>
    </font>
    <font>
      <i/>
      <sz val="11"/>
      <color theme="1"/>
      <name val="Calibri"/>
      <family val="2"/>
      <scheme val="minor"/>
    </font>
    <font>
      <u/>
      <sz val="11"/>
      <color theme="1"/>
      <name val="Calibri"/>
      <family val="2"/>
      <scheme val="minor"/>
    </font>
    <font>
      <b/>
      <sz val="12"/>
      <color theme="0"/>
      <name val="Calibri"/>
      <family val="2"/>
      <scheme val="minor"/>
    </font>
    <font>
      <u/>
      <sz val="10"/>
      <color theme="10"/>
      <name val="Calibri"/>
      <family val="2"/>
      <scheme val="minor"/>
    </font>
    <font>
      <i/>
      <sz val="10"/>
      <color theme="1"/>
      <name val="Calibri"/>
      <family val="2"/>
      <scheme val="minor"/>
    </font>
    <font>
      <u/>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12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2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7" fillId="32" borderId="0" applyNumberFormat="0" applyBorder="0" applyAlignment="0" applyProtection="0"/>
    <xf numFmtId="0" fontId="38" fillId="0" borderId="0"/>
    <xf numFmtId="0" fontId="39" fillId="0" borderId="0"/>
    <xf numFmtId="43" fontId="39" fillId="0" borderId="0" applyFont="0" applyFill="0" applyBorder="0" applyAlignment="0" applyProtection="0"/>
    <xf numFmtId="0" fontId="38" fillId="0" borderId="0"/>
    <xf numFmtId="43" fontId="39"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44" fontId="21" fillId="0" borderId="0" applyFont="0" applyFill="0" applyBorder="0" applyAlignment="0" applyProtection="0"/>
    <xf numFmtId="0" fontId="42" fillId="0" borderId="0" applyNumberFormat="0" applyFill="0" applyBorder="0" applyAlignment="0" applyProtection="0">
      <alignment vertical="top"/>
      <protection locked="0"/>
    </xf>
    <xf numFmtId="164" fontId="43" fillId="0" borderId="0" applyBorder="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5" fillId="0" borderId="10" applyNumberFormat="0" applyAlignment="0"/>
    <xf numFmtId="0" fontId="48" fillId="0" borderId="0" applyNumberFormat="0" applyFill="0" applyBorder="0" applyAlignment="0" applyProtection="0"/>
    <xf numFmtId="0" fontId="52" fillId="0" borderId="0" applyNumberFormat="0" applyFill="0" applyBorder="0" applyAlignment="0" applyProtection="0"/>
  </cellStyleXfs>
  <cellXfs count="51">
    <xf numFmtId="0" fontId="0" fillId="0" borderId="0" xfId="0"/>
    <xf numFmtId="0" fontId="36" fillId="0" borderId="0" xfId="0" applyFont="1" applyAlignment="1">
      <alignment wrapText="1"/>
    </xf>
    <xf numFmtId="0" fontId="44" fillId="0" borderId="11" xfId="0" applyFont="1" applyBorder="1" applyAlignment="1">
      <alignment horizontal="center" vertical="center" wrapText="1"/>
    </xf>
    <xf numFmtId="4" fontId="44" fillId="0" borderId="11" xfId="0" applyNumberFormat="1" applyFont="1" applyBorder="1" applyAlignment="1">
      <alignment horizontal="center" vertical="center" wrapText="1"/>
    </xf>
    <xf numFmtId="0" fontId="48" fillId="0" borderId="11" xfId="121" applyBorder="1" applyAlignment="1">
      <alignment horizontal="center" vertical="center" wrapText="1"/>
    </xf>
    <xf numFmtId="0" fontId="44" fillId="0" borderId="11" xfId="0" applyFont="1" applyBorder="1" applyAlignment="1">
      <alignment horizontal="left" vertical="center" wrapText="1"/>
    </xf>
    <xf numFmtId="0" fontId="50" fillId="0" borderId="0" xfId="85" applyFont="1" applyBorder="1" applyAlignment="1">
      <alignment horizontal="left" vertical="center"/>
    </xf>
    <xf numFmtId="0" fontId="0" fillId="0" borderId="0" xfId="0" applyFill="1"/>
    <xf numFmtId="0" fontId="48" fillId="0" borderId="0" xfId="121"/>
    <xf numFmtId="0" fontId="44" fillId="0" borderId="11" xfId="0" applyFont="1" applyBorder="1"/>
    <xf numFmtId="0" fontId="0" fillId="0" borderId="0" xfId="0" applyAlignment="1">
      <alignment horizontal="left"/>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50" fillId="0" borderId="0" xfId="85" applyFont="1" applyFill="1" applyBorder="1" applyAlignment="1">
      <alignment horizontal="left" vertical="center" wrapText="1"/>
    </xf>
    <xf numFmtId="0" fontId="0" fillId="0" borderId="0" xfId="0" applyFill="1" applyAlignment="1">
      <alignment wrapText="1"/>
    </xf>
    <xf numFmtId="0" fontId="46" fillId="0" borderId="11" xfId="0" applyFont="1" applyFill="1" applyBorder="1" applyAlignment="1">
      <alignment wrapText="1"/>
    </xf>
    <xf numFmtId="0" fontId="44" fillId="0" borderId="11" xfId="0" quotePrefix="1" applyFont="1" applyFill="1" applyBorder="1" applyAlignment="1">
      <alignment wrapText="1"/>
    </xf>
    <xf numFmtId="3" fontId="44" fillId="0" borderId="11" xfId="0" applyNumberFormat="1" applyFont="1" applyFill="1" applyBorder="1" applyAlignment="1">
      <alignment horizontal="center" vertical="center"/>
    </xf>
    <xf numFmtId="0" fontId="0" fillId="0" borderId="12" xfId="0" applyBorder="1"/>
    <xf numFmtId="0" fontId="0" fillId="0" borderId="13" xfId="0" applyBorder="1"/>
    <xf numFmtId="0" fontId="0" fillId="0" borderId="14" xfId="0" applyBorder="1"/>
    <xf numFmtId="0" fontId="51" fillId="0" borderId="0" xfId="0" applyFont="1" applyFill="1" applyBorder="1"/>
    <xf numFmtId="0" fontId="3" fillId="0" borderId="0" xfId="0" applyFont="1" applyAlignment="1">
      <alignment wrapText="1"/>
    </xf>
    <xf numFmtId="0" fontId="3" fillId="0" borderId="0" xfId="0" applyFont="1" applyBorder="1" applyAlignment="1">
      <alignment wrapText="1"/>
    </xf>
    <xf numFmtId="0" fontId="52" fillId="0" borderId="0" xfId="122" applyBorder="1" applyAlignment="1">
      <alignment wrapText="1"/>
    </xf>
    <xf numFmtId="0" fontId="36" fillId="0" borderId="0" xfId="0" applyFont="1" applyBorder="1"/>
    <xf numFmtId="0" fontId="3" fillId="0" borderId="0" xfId="0" applyFont="1" applyBorder="1"/>
    <xf numFmtId="0" fontId="49" fillId="0" borderId="0" xfId="0" applyFont="1" applyBorder="1" applyAlignment="1">
      <alignment wrapText="1"/>
    </xf>
    <xf numFmtId="0" fontId="48" fillId="0" borderId="0" xfId="121" applyBorder="1" applyAlignment="1">
      <alignment wrapText="1"/>
    </xf>
    <xf numFmtId="0" fontId="3" fillId="0" borderId="0" xfId="0" applyFont="1"/>
    <xf numFmtId="0" fontId="33" fillId="33" borderId="0" xfId="85" applyFont="1" applyFill="1" applyBorder="1" applyAlignment="1">
      <alignment horizontal="left" vertical="center"/>
    </xf>
    <xf numFmtId="0" fontId="44" fillId="0" borderId="0" xfId="0" applyFont="1" applyAlignment="1">
      <alignment wrapText="1"/>
    </xf>
    <xf numFmtId="0" fontId="55" fillId="33" borderId="0" xfId="85" applyFont="1" applyFill="1" applyBorder="1" applyAlignment="1">
      <alignment horizontal="left" vertical="center"/>
    </xf>
    <xf numFmtId="0" fontId="55" fillId="33" borderId="0" xfId="85" applyFont="1" applyFill="1" applyAlignment="1">
      <alignment vertical="center"/>
    </xf>
    <xf numFmtId="0" fontId="55" fillId="33" borderId="0" xfId="85" applyFont="1" applyFill="1" applyAlignment="1">
      <alignment horizontal="left" vertical="top"/>
    </xf>
    <xf numFmtId="0" fontId="55" fillId="33" borderId="0" xfId="0" applyFont="1" applyFill="1" applyBorder="1" applyAlignment="1"/>
    <xf numFmtId="0" fontId="56" fillId="0" borderId="11" xfId="121" applyFont="1" applyFill="1" applyBorder="1" applyAlignment="1">
      <alignment horizontal="center" vertical="center"/>
    </xf>
    <xf numFmtId="0" fontId="44" fillId="0" borderId="0" xfId="0" applyFont="1"/>
    <xf numFmtId="0" fontId="44" fillId="0" borderId="0" xfId="0" applyFont="1" applyAlignment="1">
      <alignment horizontal="left"/>
    </xf>
    <xf numFmtId="0" fontId="44" fillId="0" borderId="0" xfId="0" applyFont="1" applyFill="1" applyAlignment="1">
      <alignment wrapText="1"/>
    </xf>
    <xf numFmtId="165" fontId="44" fillId="0" borderId="0" xfId="0" applyNumberFormat="1" applyFont="1"/>
    <xf numFmtId="3" fontId="44" fillId="0" borderId="0" xfId="0" applyNumberFormat="1" applyFont="1"/>
    <xf numFmtId="0" fontId="57" fillId="0" borderId="0" xfId="0" applyFont="1" applyFill="1" applyBorder="1"/>
    <xf numFmtId="0" fontId="58" fillId="0" borderId="11" xfId="0" applyFont="1" applyFill="1" applyBorder="1" applyAlignment="1">
      <alignment vertical="top" wrapText="1"/>
    </xf>
    <xf numFmtId="0" fontId="46" fillId="0" borderId="11" xfId="0" applyFont="1" applyFill="1" applyBorder="1" applyAlignment="1">
      <alignment horizontal="center" vertical="center" wrapText="1"/>
    </xf>
    <xf numFmtId="165" fontId="46" fillId="0" borderId="11" xfId="0" applyNumberFormat="1" applyFont="1" applyFill="1" applyBorder="1" applyAlignment="1">
      <alignment horizontal="center" vertical="center"/>
    </xf>
    <xf numFmtId="0" fontId="2" fillId="0" borderId="0" xfId="0" applyFont="1" applyAlignment="1">
      <alignment wrapText="1"/>
    </xf>
    <xf numFmtId="0" fontId="47" fillId="34" borderId="15" xfId="0" applyFont="1" applyFill="1" applyBorder="1" applyAlignment="1">
      <alignment horizontal="center" vertical="center" wrapText="1"/>
    </xf>
    <xf numFmtId="0" fontId="0" fillId="0" borderId="0" xfId="0" applyAlignment="1">
      <alignment wrapText="1"/>
    </xf>
    <xf numFmtId="4" fontId="48" fillId="0" borderId="11" xfId="121" applyNumberFormat="1" applyFill="1" applyBorder="1" applyAlignment="1">
      <alignment horizontal="left" vertical="center"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lex@priceofoil.org" id="{4CEFA91B-ED34-4F69-B7CB-2D3A44523EBD}" userId="S::urn:spo:guest#alex@priceofoil.org::" providerId="AD"/>
</personList>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0-g20-coal-subsidies-australia"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localhost/OECDStat_Metadata/ShowMetadata.ashx?Dataset=FFS_AUS&amp;Coords=%5bMEA%5d.%5bAUS_DT_26%5d&amp;ShowOnWeb=true&amp;Lang=en" TargetMode="External"/><Relationship Id="rId13" Type="http://schemas.openxmlformats.org/officeDocument/2006/relationships/hyperlink" Target="http://localhost/OECDStat_Metadata/ShowMetadata.ashx?Dataset=FFS_AUS&amp;Coords=%5bMEA%5d.%5bAUS_DT_47%5d&amp;ShowOnWeb=true&amp;Lang=en" TargetMode="External"/><Relationship Id="rId18" Type="http://schemas.openxmlformats.org/officeDocument/2006/relationships/hyperlink" Target="http://localhost/OECDStat_Metadata/ShowMetadata.ashx?Dataset=FFS_AUS&amp;Coords=%5bMEA%5d.%5bAUS_DT_61%5d&amp;ShowOnWeb=true&amp;Lang=en" TargetMode="External"/><Relationship Id="rId26" Type="http://schemas.openxmlformats.org/officeDocument/2006/relationships/hyperlink" Target="http://localhost/OECDStat_Metadata/ShowMetadata.ashx?Dataset=FFS_AUS&amp;Coords=%5bMEA%5d.%5bAUS_DT_72%5d&amp;ShowOnWeb=true&amp;Lang=en" TargetMode="External"/><Relationship Id="rId39" Type="http://schemas.openxmlformats.org/officeDocument/2006/relationships/hyperlink" Target="http://www.oecd.org/site/tadffss/data/" TargetMode="External"/><Relationship Id="rId3" Type="http://schemas.openxmlformats.org/officeDocument/2006/relationships/hyperlink" Target="http://localhost/OECDStat_Metadata/ShowMetadata.ashx?Dataset=FFS_AUS&amp;Coords=%5bMEA%5d.%5bAUS_DT_07%5d&amp;ShowOnWeb=true&amp;Lang=en" TargetMode="External"/><Relationship Id="rId21" Type="http://schemas.openxmlformats.org/officeDocument/2006/relationships/hyperlink" Target="http://localhost/OECDStat_Metadata/ShowMetadata.ashx?Dataset=FFS_AUS&amp;Coords=%5bMEA%5d.%5bAUS_DT_64%5d&amp;ShowOnWeb=true&amp;Lang=en" TargetMode="External"/><Relationship Id="rId34" Type="http://schemas.openxmlformats.org/officeDocument/2006/relationships/hyperlink" Target="http://localhost/OECDStat_Metadata/ShowMetadata.ashx?Dataset=FFS_AUS&amp;Coords=%5bMEA%5d.%5bAUS_DT_81%5d&amp;ShowOnWeb=true&amp;Lang=en" TargetMode="External"/><Relationship Id="rId7" Type="http://schemas.openxmlformats.org/officeDocument/2006/relationships/hyperlink" Target="http://localhost/OECDStat_Metadata/ShowMetadata.ashx?Dataset=FFS_AUS&amp;Coords=%5bMEA%5d.%5bAUS_DT_25%5d&amp;ShowOnWeb=true&amp;Lang=en" TargetMode="External"/><Relationship Id="rId12" Type="http://schemas.openxmlformats.org/officeDocument/2006/relationships/hyperlink" Target="http://localhost/OECDStat_Metadata/ShowMetadata.ashx?Dataset=FFS_AUS&amp;Coords=%5bMEA%5d.%5bAUS_DT_41%5d&amp;ShowOnWeb=true&amp;Lang=en" TargetMode="External"/><Relationship Id="rId17" Type="http://schemas.openxmlformats.org/officeDocument/2006/relationships/hyperlink" Target="http://localhost/OECDStat_Metadata/ShowMetadata.ashx?Dataset=FFS_AUS&amp;Coords=%5bMEA%5d.%5bAUS_DT_60%5d&amp;ShowOnWeb=true&amp;Lang=en" TargetMode="External"/><Relationship Id="rId25" Type="http://schemas.openxmlformats.org/officeDocument/2006/relationships/hyperlink" Target="http://localhost/OECDStat_Metadata/ShowMetadata.ashx?Dataset=FFS_AUS&amp;Coords=%5bMEA%5d.%5bAUS_DT_70%5d&amp;ShowOnWeb=true&amp;Lang=en" TargetMode="External"/><Relationship Id="rId33" Type="http://schemas.openxmlformats.org/officeDocument/2006/relationships/hyperlink" Target="http://localhost/OECDStat_Metadata/ShowMetadata.ashx?Dataset=FFS_AUS&amp;Coords=%5bMEA%5d.%5bAUS_DT_80%5d&amp;ShowOnWeb=true&amp;Lang=en" TargetMode="External"/><Relationship Id="rId38" Type="http://schemas.openxmlformats.org/officeDocument/2006/relationships/hyperlink" Target="http://localhost/OECDStat_Metadata/ShowMetadata.ashx?Dataset=FFS_AUS&amp;Coords=%5bMEA%5d.%5bAUS_TE_14%5d&amp;ShowOnWeb=true&amp;Lang=en" TargetMode="External"/><Relationship Id="rId2" Type="http://schemas.openxmlformats.org/officeDocument/2006/relationships/hyperlink" Target="http://www.oecd.org/site/tadffss/data/" TargetMode="External"/><Relationship Id="rId16" Type="http://schemas.openxmlformats.org/officeDocument/2006/relationships/hyperlink" Target="http://localhost/OECDStat_Metadata/ShowMetadata.ashx?Dataset=FFS_AUS&amp;Coords=%5bMEA%5d.%5bAUS_DT_59%5d&amp;ShowOnWeb=true&amp;Lang=en" TargetMode="External"/><Relationship Id="rId20" Type="http://schemas.openxmlformats.org/officeDocument/2006/relationships/hyperlink" Target="http://localhost/OECDStat_Metadata/ShowMetadata.ashx?Dataset=FFS_AUS&amp;Coords=%5bMEA%5d.%5bAUS_DT_63%5d&amp;ShowOnWeb=true&amp;Lang=en" TargetMode="External"/><Relationship Id="rId29" Type="http://schemas.openxmlformats.org/officeDocument/2006/relationships/hyperlink" Target="http://localhost/OECDStat_Metadata/ShowMetadata.ashx?Dataset=FFS_AUS&amp;Coords=%5bMEA%5d.%5bAUS_DT_75%5d&amp;ShowOnWeb=true&amp;Lang=en" TargetMode="External"/><Relationship Id="rId41" Type="http://schemas.openxmlformats.org/officeDocument/2006/relationships/printerSettings" Target="../printerSettings/printerSettings1.bin"/><Relationship Id="rId1" Type="http://schemas.openxmlformats.org/officeDocument/2006/relationships/hyperlink" Target="http://www.oecd.org/site/tadffss/data/" TargetMode="External"/><Relationship Id="rId6" Type="http://schemas.openxmlformats.org/officeDocument/2006/relationships/hyperlink" Target="http://localhost/OECDStat_Metadata/ShowMetadata.ashx?Dataset=FFS_AUS&amp;Coords=%5bMEA%5d.%5bAUS_DT_14%5d&amp;ShowOnWeb=true&amp;Lang=en" TargetMode="External"/><Relationship Id="rId11" Type="http://schemas.openxmlformats.org/officeDocument/2006/relationships/hyperlink" Target="http://localhost/OECDStat_Metadata/ShowMetadata.ashx?Dataset=FFS_AUS&amp;Coords=%5bMEA%5d.%5bAUS_DT_39%5d&amp;ShowOnWeb=true&amp;Lang=en" TargetMode="External"/><Relationship Id="rId24" Type="http://schemas.openxmlformats.org/officeDocument/2006/relationships/hyperlink" Target="http://localhost/OECDStat_Metadata/ShowMetadata.ashx?Dataset=FFS_AUS&amp;Coords=%5bMEA%5d.%5bAUS_DT_68%5d&amp;ShowOnWeb=true&amp;Lang=en" TargetMode="External"/><Relationship Id="rId32" Type="http://schemas.openxmlformats.org/officeDocument/2006/relationships/hyperlink" Target="http://localhost/OECDStat_Metadata/ShowMetadata.ashx?Dataset=FFS_AUS&amp;Coords=%5bMEA%5d.%5bAUS_DT_78%5d&amp;ShowOnWeb=true&amp;Lang=en" TargetMode="External"/><Relationship Id="rId37" Type="http://schemas.openxmlformats.org/officeDocument/2006/relationships/hyperlink" Target="http://localhost/OECDStat_Metadata/ShowMetadata.ashx?Dataset=FFS_AUS&amp;Coords=%5bMEA%5d.%5bAUS_TE_02%5d&amp;ShowOnWeb=true&amp;Lang=en" TargetMode="External"/><Relationship Id="rId40" Type="http://schemas.openxmlformats.org/officeDocument/2006/relationships/hyperlink" Target="http://localhost/OECDStat_Metadata/ShowMetadata.ashx?Dataset=FFS_AUS&amp;Coords=%5bMEA%5d.%5bAUS_DT_13%5d&amp;ShowOnWeb=true&amp;Lang=en" TargetMode="External"/><Relationship Id="rId5" Type="http://schemas.openxmlformats.org/officeDocument/2006/relationships/hyperlink" Target="http://localhost/OECDStat_Metadata/ShowMetadata.ashx?Dataset=FFS_AUS&amp;Coords=%5bMEA%5d.%5bAUS_DT_11%5d&amp;ShowOnWeb=true&amp;Lang=en" TargetMode="External"/><Relationship Id="rId15" Type="http://schemas.openxmlformats.org/officeDocument/2006/relationships/hyperlink" Target="http://localhost/OECDStat_Metadata/ShowMetadata.ashx?Dataset=FFS_AUS&amp;Coords=%5bMEA%5d.%5bAUS_DT_56%5d&amp;ShowOnWeb=true&amp;Lang=en" TargetMode="External"/><Relationship Id="rId23" Type="http://schemas.openxmlformats.org/officeDocument/2006/relationships/hyperlink" Target="http://localhost/OECDStat_Metadata/ShowMetadata.ashx?Dataset=FFS_AUS&amp;Coords=%5bMEA%5d.%5bAUS_DT_67%5d&amp;ShowOnWeb=true&amp;Lang=en" TargetMode="External"/><Relationship Id="rId28" Type="http://schemas.openxmlformats.org/officeDocument/2006/relationships/hyperlink" Target="http://localhost/OECDStat_Metadata/ShowMetadata.ashx?Dataset=FFS_AUS&amp;Coords=%5bMEA%5d.%5bAUS_DT_74%5d&amp;ShowOnWeb=true&amp;Lang=en" TargetMode="External"/><Relationship Id="rId36" Type="http://schemas.openxmlformats.org/officeDocument/2006/relationships/hyperlink" Target="http://localhost/OECDStat_Metadata/ShowMetadata.ashx?Dataset=FFS_AUS&amp;Coords=%5bMEA%5d.%5bAUS_DT_84%5d&amp;ShowOnWeb=true&amp;Lang=en" TargetMode="External"/><Relationship Id="rId10" Type="http://schemas.openxmlformats.org/officeDocument/2006/relationships/hyperlink" Target="http://localhost/OECDStat_Metadata/ShowMetadata.ashx?Dataset=FFS_AUS&amp;Coords=%5bMEA%5d.%5bAUS_DT_35%5d&amp;ShowOnWeb=true&amp;Lang=en" TargetMode="External"/><Relationship Id="rId19" Type="http://schemas.openxmlformats.org/officeDocument/2006/relationships/hyperlink" Target="http://localhost/OECDStat_Metadata/ShowMetadata.ashx?Dataset=FFS_AUS&amp;Coords=%5bMEA%5d.%5bAUS_DT_62%5d&amp;ShowOnWeb=true&amp;Lang=en" TargetMode="External"/><Relationship Id="rId31" Type="http://schemas.openxmlformats.org/officeDocument/2006/relationships/hyperlink" Target="http://localhost/OECDStat_Metadata/ShowMetadata.ashx?Dataset=FFS_AUS&amp;Coords=%5bMEA%5d.%5bAUS_DT_77%5d&amp;ShowOnWeb=true&amp;Lang=en" TargetMode="External"/><Relationship Id="rId4" Type="http://schemas.openxmlformats.org/officeDocument/2006/relationships/hyperlink" Target="http://localhost/OECDStat_Metadata/ShowMetadata.ashx?Dataset=FFS_AUS&amp;Coords=%5bMEA%5d.%5bAUS_DT_10%5d&amp;ShowOnWeb=true&amp;Lang=en" TargetMode="External"/><Relationship Id="rId9" Type="http://schemas.openxmlformats.org/officeDocument/2006/relationships/hyperlink" Target="http://localhost/OECDStat_Metadata/ShowMetadata.ashx?Dataset=FFS_AUS&amp;Coords=%5bMEA%5d.%5bAUS_DT_27%5d&amp;ShowOnWeb=true&amp;Lang=en" TargetMode="External"/><Relationship Id="rId14" Type="http://schemas.openxmlformats.org/officeDocument/2006/relationships/hyperlink" Target="http://localhost/OECDStat_Metadata/ShowMetadata.ashx?Dataset=FFS_AUS&amp;Coords=%5bMEA%5d.%5bAUS_DT_52%5d&amp;ShowOnWeb=true&amp;Lang=en" TargetMode="External"/><Relationship Id="rId22" Type="http://schemas.openxmlformats.org/officeDocument/2006/relationships/hyperlink" Target="http://localhost/OECDStat_Metadata/ShowMetadata.ashx?Dataset=FFS_AUS&amp;Coords=%5bMEA%5d.%5bAUS_DT_65%5d&amp;ShowOnWeb=true&amp;Lang=en" TargetMode="External"/><Relationship Id="rId27" Type="http://schemas.openxmlformats.org/officeDocument/2006/relationships/hyperlink" Target="http://localhost/OECDStat_Metadata/ShowMetadata.ashx?Dataset=FFS_AUS&amp;Coords=%5bMEA%5d.%5bAUS_DT_73%5d&amp;ShowOnWeb=true&amp;Lang=en" TargetMode="External"/><Relationship Id="rId30" Type="http://schemas.openxmlformats.org/officeDocument/2006/relationships/hyperlink" Target="http://localhost/OECDStat_Metadata/ShowMetadata.ashx?Dataset=FFS_AUS&amp;Coords=%5bMEA%5d.%5bAUS_DT_76%5d&amp;ShowOnWeb=true&amp;Lang=en" TargetMode="External"/><Relationship Id="rId35" Type="http://schemas.openxmlformats.org/officeDocument/2006/relationships/hyperlink" Target="http://localhost/OECDStat_Metadata/ShowMetadata.ashx?Dataset=FFS_AUS&amp;Coords=%5bMEA%5d.%5bAUS_DT_83%5d&amp;ShowOnWeb=true&amp;Lang=e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xportfinance.gov.au/media/6277/efic-annual-report-2016-2017.pdfAD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90" zoomScaleNormal="90" workbookViewId="0">
      <selection activeCell="D11" sqref="D11"/>
    </sheetView>
  </sheetViews>
  <sheetFormatPr defaultRowHeight="15" x14ac:dyDescent="0.3"/>
  <cols>
    <col min="1" max="1" width="95.42578125" customWidth="1"/>
  </cols>
  <sheetData>
    <row r="1" spans="1:1" ht="16.5" x14ac:dyDescent="0.3">
      <c r="A1" s="36" t="s">
        <v>99</v>
      </c>
    </row>
    <row r="2" spans="1:1" ht="15.75" x14ac:dyDescent="0.3">
      <c r="A2" s="23"/>
    </row>
    <row r="3" spans="1:1" ht="30.75" x14ac:dyDescent="0.3">
      <c r="A3" s="24" t="s">
        <v>93</v>
      </c>
    </row>
    <row r="4" spans="1:1" ht="15.75" x14ac:dyDescent="0.3">
      <c r="A4" s="24"/>
    </row>
    <row r="5" spans="1:1" x14ac:dyDescent="0.3">
      <c r="A5" s="25" t="s">
        <v>94</v>
      </c>
    </row>
    <row r="6" spans="1:1" x14ac:dyDescent="0.3">
      <c r="A6" s="29" t="s">
        <v>100</v>
      </c>
    </row>
    <row r="7" spans="1:1" ht="15.75" x14ac:dyDescent="0.3">
      <c r="A7" s="1"/>
    </row>
    <row r="8" spans="1:1" ht="15.75" x14ac:dyDescent="0.3">
      <c r="A8" s="1" t="s">
        <v>0</v>
      </c>
    </row>
    <row r="9" spans="1:1" ht="30.75" x14ac:dyDescent="0.3">
      <c r="A9" s="24" t="s">
        <v>95</v>
      </c>
    </row>
    <row r="10" spans="1:1" ht="47.1" customHeight="1" x14ac:dyDescent="0.3">
      <c r="A10" s="24" t="s">
        <v>96</v>
      </c>
    </row>
    <row r="11" spans="1:1" ht="45.75" x14ac:dyDescent="0.3">
      <c r="A11" s="24" t="s">
        <v>97</v>
      </c>
    </row>
    <row r="12" spans="1:1" ht="15.75" x14ac:dyDescent="0.3">
      <c r="A12" s="23"/>
    </row>
    <row r="13" spans="1:1" ht="15.75" x14ac:dyDescent="0.3">
      <c r="A13" s="26" t="s">
        <v>98</v>
      </c>
    </row>
    <row r="14" spans="1:1" x14ac:dyDescent="0.3">
      <c r="A14" s="8" t="s">
        <v>2</v>
      </c>
    </row>
    <row r="15" spans="1:1" x14ac:dyDescent="0.3">
      <c r="A15" s="8" t="s">
        <v>63</v>
      </c>
    </row>
    <row r="16" spans="1:1" x14ac:dyDescent="0.3">
      <c r="A16" s="8" t="s">
        <v>3</v>
      </c>
    </row>
    <row r="17" spans="1:1" x14ac:dyDescent="0.3">
      <c r="A17" s="8" t="s">
        <v>4</v>
      </c>
    </row>
    <row r="18" spans="1:1" ht="15.75" x14ac:dyDescent="0.3">
      <c r="A18" s="27"/>
    </row>
    <row r="19" spans="1:1" ht="45.75" x14ac:dyDescent="0.3">
      <c r="A19" s="28" t="s">
        <v>1</v>
      </c>
    </row>
  </sheetData>
  <hyperlinks>
    <hyperlink ref="A5" r:id="rId1" display="Full report and the methodology note: odi.org/g20-coal-subsidies"/>
    <hyperlink ref="A6" r:id="rId2"/>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E42" zoomScale="90" zoomScaleNormal="90" workbookViewId="0">
      <selection activeCell="L54" sqref="L54"/>
    </sheetView>
  </sheetViews>
  <sheetFormatPr defaultRowHeight="15" x14ac:dyDescent="0.3"/>
  <cols>
    <col min="1" max="1" width="25.85546875" customWidth="1"/>
    <col min="2" max="2" width="13.42578125" customWidth="1"/>
    <col min="3" max="3" width="19" customWidth="1"/>
    <col min="4" max="4" width="20.42578125" style="10" customWidth="1"/>
    <col min="5" max="5" width="25.85546875" customWidth="1"/>
    <col min="6" max="6" width="35.85546875" style="15" customWidth="1"/>
    <col min="7" max="7" width="25.7109375" customWidth="1"/>
    <col min="8" max="8" width="15.140625" customWidth="1"/>
    <col min="9" max="9" width="16.140625" customWidth="1"/>
    <col min="10" max="10" width="16.7109375" customWidth="1"/>
    <col min="11" max="11" width="15.28515625" customWidth="1"/>
    <col min="12" max="12" width="12.140625" customWidth="1"/>
    <col min="13" max="13" width="33.28515625" customWidth="1"/>
  </cols>
  <sheetData>
    <row r="1" spans="1:13" ht="16.5" thickBot="1" x14ac:dyDescent="0.35">
      <c r="A1" s="33" t="s">
        <v>101</v>
      </c>
      <c r="B1" s="31"/>
      <c r="C1" s="31"/>
      <c r="D1" s="6"/>
      <c r="E1" s="6"/>
      <c r="F1" s="14"/>
      <c r="G1" s="11" t="s">
        <v>91</v>
      </c>
      <c r="H1" s="12">
        <v>2016</v>
      </c>
      <c r="I1" s="12">
        <v>1.4</v>
      </c>
      <c r="J1" s="12">
        <v>2017</v>
      </c>
      <c r="K1" s="13">
        <v>1.3580000000000001</v>
      </c>
    </row>
    <row r="3" spans="1:13" ht="38.25" x14ac:dyDescent="0.3">
      <c r="A3" s="48" t="s">
        <v>5</v>
      </c>
      <c r="B3" s="48" t="s">
        <v>6</v>
      </c>
      <c r="C3" s="48" t="s">
        <v>7</v>
      </c>
      <c r="D3" s="48" t="s">
        <v>8</v>
      </c>
      <c r="E3" s="48" t="s">
        <v>9</v>
      </c>
      <c r="F3" s="48" t="s">
        <v>10</v>
      </c>
      <c r="G3" s="48" t="s">
        <v>11</v>
      </c>
      <c r="H3" s="48" t="s">
        <v>103</v>
      </c>
      <c r="I3" s="48" t="s">
        <v>104</v>
      </c>
      <c r="J3" s="48" t="s">
        <v>105</v>
      </c>
      <c r="K3" s="48" t="s">
        <v>72</v>
      </c>
      <c r="L3" s="48" t="s">
        <v>12</v>
      </c>
      <c r="M3" s="48" t="s">
        <v>13</v>
      </c>
    </row>
    <row r="4" spans="1:13" ht="25.5" x14ac:dyDescent="0.3">
      <c r="A4" s="44" t="s">
        <v>16</v>
      </c>
      <c r="B4" s="45" t="s">
        <v>75</v>
      </c>
      <c r="C4" s="45" t="s">
        <v>76</v>
      </c>
      <c r="D4" s="45" t="s">
        <v>17</v>
      </c>
      <c r="E4" s="45" t="s">
        <v>18</v>
      </c>
      <c r="F4" s="45" t="s">
        <v>77</v>
      </c>
      <c r="G4" s="45" t="s">
        <v>19</v>
      </c>
      <c r="H4" s="46">
        <v>385810</v>
      </c>
      <c r="I4" s="46">
        <v>0</v>
      </c>
      <c r="J4" s="18">
        <f>AVERAGE(H4:I4)</f>
        <v>192905</v>
      </c>
      <c r="K4" s="18">
        <f>((H4/$I$1)+(I4/$K$1))/2</f>
        <v>137789.28571428571</v>
      </c>
      <c r="L4" s="37" t="s">
        <v>74</v>
      </c>
      <c r="M4" s="9"/>
    </row>
    <row r="5" spans="1:13" ht="25.5" x14ac:dyDescent="0.3">
      <c r="A5" s="44" t="s">
        <v>16</v>
      </c>
      <c r="B5" s="45" t="s">
        <v>75</v>
      </c>
      <c r="C5" s="45" t="s">
        <v>76</v>
      </c>
      <c r="D5" s="45" t="s">
        <v>17</v>
      </c>
      <c r="E5" s="45" t="s">
        <v>18</v>
      </c>
      <c r="F5" s="45" t="s">
        <v>77</v>
      </c>
      <c r="G5" s="45" t="s">
        <v>20</v>
      </c>
      <c r="H5" s="46">
        <v>418069</v>
      </c>
      <c r="I5" s="46">
        <v>0</v>
      </c>
      <c r="J5" s="18">
        <f t="shared" ref="J5:J43" si="0">AVERAGE(H5:I5)</f>
        <v>209034.5</v>
      </c>
      <c r="K5" s="18">
        <f t="shared" ref="K5:K51" si="1">((H5/$I$1)+(I5/$K$1))/2</f>
        <v>149310.35714285716</v>
      </c>
      <c r="L5" s="37" t="s">
        <v>74</v>
      </c>
      <c r="M5" s="9"/>
    </row>
    <row r="6" spans="1:13" ht="57.6" customHeight="1" x14ac:dyDescent="0.3">
      <c r="A6" s="44" t="s">
        <v>21</v>
      </c>
      <c r="B6" s="45" t="s">
        <v>75</v>
      </c>
      <c r="C6" s="45" t="s">
        <v>76</v>
      </c>
      <c r="D6" s="45" t="s">
        <v>22</v>
      </c>
      <c r="E6" s="45" t="s">
        <v>23</v>
      </c>
      <c r="F6" s="45" t="s">
        <v>84</v>
      </c>
      <c r="G6" s="45" t="s">
        <v>24</v>
      </c>
      <c r="H6" s="46">
        <v>5222381</v>
      </c>
      <c r="I6" s="46">
        <v>4230128</v>
      </c>
      <c r="J6" s="18">
        <f>AVERAGE(H6:I6)*0.7445</f>
        <v>3518696.4752500001</v>
      </c>
      <c r="K6" s="18">
        <f>((H6/$I$1)+(I6/$K$1))/2*0.7445</f>
        <v>2548141.0422919733</v>
      </c>
      <c r="L6" s="37" t="s">
        <v>74</v>
      </c>
      <c r="M6" s="16" t="s">
        <v>88</v>
      </c>
    </row>
    <row r="7" spans="1:13" ht="25.5" x14ac:dyDescent="0.3">
      <c r="A7" s="44" t="s">
        <v>25</v>
      </c>
      <c r="B7" s="45" t="s">
        <v>75</v>
      </c>
      <c r="C7" s="45" t="s">
        <v>76</v>
      </c>
      <c r="D7" s="45" t="s">
        <v>26</v>
      </c>
      <c r="E7" s="45" t="s">
        <v>18</v>
      </c>
      <c r="F7" s="45" t="s">
        <v>89</v>
      </c>
      <c r="G7" s="45" t="s">
        <v>19</v>
      </c>
      <c r="H7" s="46">
        <v>69754</v>
      </c>
      <c r="I7" s="46">
        <v>0</v>
      </c>
      <c r="J7" s="18">
        <f>AVERAGE(H7:I7)*0.728</f>
        <v>25390.455999999998</v>
      </c>
      <c r="K7" s="18">
        <f>((H7/$I$1)+(I7/$K$1))/2*0.728</f>
        <v>18136.04</v>
      </c>
      <c r="L7" s="37" t="s">
        <v>74</v>
      </c>
      <c r="M7" s="16"/>
    </row>
    <row r="8" spans="1:13" ht="20.45" customHeight="1" x14ac:dyDescent="0.3">
      <c r="A8" s="44" t="s">
        <v>25</v>
      </c>
      <c r="B8" s="45" t="s">
        <v>75</v>
      </c>
      <c r="C8" s="45" t="s">
        <v>76</v>
      </c>
      <c r="D8" s="45" t="s">
        <v>26</v>
      </c>
      <c r="E8" s="45" t="s">
        <v>18</v>
      </c>
      <c r="F8" s="45" t="s">
        <v>89</v>
      </c>
      <c r="G8" s="45" t="s">
        <v>20</v>
      </c>
      <c r="H8" s="46">
        <v>75586</v>
      </c>
      <c r="I8" s="46">
        <v>0</v>
      </c>
      <c r="J8" s="18">
        <f t="shared" si="0"/>
        <v>37793</v>
      </c>
      <c r="K8" s="18">
        <f t="shared" si="1"/>
        <v>26995</v>
      </c>
      <c r="L8" s="37" t="s">
        <v>74</v>
      </c>
      <c r="M8" s="9"/>
    </row>
    <row r="9" spans="1:13" ht="25.5" x14ac:dyDescent="0.3">
      <c r="A9" s="44" t="s">
        <v>28</v>
      </c>
      <c r="B9" s="45" t="s">
        <v>75</v>
      </c>
      <c r="C9" s="45" t="s">
        <v>76</v>
      </c>
      <c r="D9" s="45" t="s">
        <v>27</v>
      </c>
      <c r="E9" s="45" t="s">
        <v>18</v>
      </c>
      <c r="F9" s="45" t="s">
        <v>78</v>
      </c>
      <c r="G9" s="45" t="s">
        <v>19</v>
      </c>
      <c r="H9" s="46">
        <v>0</v>
      </c>
      <c r="I9" s="46">
        <v>0</v>
      </c>
      <c r="J9" s="18"/>
      <c r="K9" s="18"/>
      <c r="L9" s="37" t="s">
        <v>74</v>
      </c>
      <c r="M9" s="9" t="s">
        <v>87</v>
      </c>
    </row>
    <row r="10" spans="1:13" ht="25.5" x14ac:dyDescent="0.3">
      <c r="A10" s="44" t="s">
        <v>28</v>
      </c>
      <c r="B10" s="45" t="s">
        <v>75</v>
      </c>
      <c r="C10" s="45" t="s">
        <v>76</v>
      </c>
      <c r="D10" s="45" t="s">
        <v>27</v>
      </c>
      <c r="E10" s="45" t="s">
        <v>18</v>
      </c>
      <c r="F10" s="45" t="s">
        <v>78</v>
      </c>
      <c r="G10" s="45" t="s">
        <v>20</v>
      </c>
      <c r="H10" s="46">
        <v>0</v>
      </c>
      <c r="I10" s="46">
        <v>0</v>
      </c>
      <c r="J10" s="18"/>
      <c r="K10" s="18"/>
      <c r="L10" s="37" t="s">
        <v>74</v>
      </c>
      <c r="M10" s="9" t="s">
        <v>87</v>
      </c>
    </row>
    <row r="11" spans="1:13" ht="56.45" customHeight="1" x14ac:dyDescent="0.3">
      <c r="A11" s="44" t="s">
        <v>29</v>
      </c>
      <c r="B11" s="45" t="s">
        <v>75</v>
      </c>
      <c r="C11" s="45" t="s">
        <v>76</v>
      </c>
      <c r="D11" s="45" t="s">
        <v>22</v>
      </c>
      <c r="E11" s="45" t="s">
        <v>23</v>
      </c>
      <c r="F11" s="45" t="s">
        <v>84</v>
      </c>
      <c r="G11" s="45" t="s">
        <v>24</v>
      </c>
      <c r="H11" s="46">
        <v>12217757</v>
      </c>
      <c r="I11" s="46">
        <v>12534439</v>
      </c>
      <c r="J11" s="18">
        <f>AVERAGE(H11:I11)*0.7445</f>
        <v>9214004.9610000011</v>
      </c>
      <c r="K11" s="18">
        <f>((H11/$I$1)+(I11/$K$1))/2*0.7445</f>
        <v>6684508.9541255524</v>
      </c>
      <c r="L11" s="37" t="s">
        <v>74</v>
      </c>
      <c r="M11" s="16" t="s">
        <v>88</v>
      </c>
    </row>
    <row r="12" spans="1:13" ht="52.5" x14ac:dyDescent="0.3">
      <c r="A12" s="44" t="s">
        <v>30</v>
      </c>
      <c r="B12" s="45" t="s">
        <v>75</v>
      </c>
      <c r="C12" s="45" t="s">
        <v>76</v>
      </c>
      <c r="D12" s="45" t="s">
        <v>22</v>
      </c>
      <c r="E12" s="45" t="s">
        <v>23</v>
      </c>
      <c r="F12" s="45" t="s">
        <v>84</v>
      </c>
      <c r="G12" s="45" t="s">
        <v>24</v>
      </c>
      <c r="H12" s="46">
        <v>8616928</v>
      </c>
      <c r="I12" s="46">
        <v>8930271</v>
      </c>
      <c r="J12" s="18">
        <f>AVERAGE(H12:I12)*0.7445</f>
        <v>6531944.8277500002</v>
      </c>
      <c r="K12" s="18">
        <f>((H12/$I$1)+(I12/$K$1))/2*0.7445</f>
        <v>4739112.8750441829</v>
      </c>
      <c r="L12" s="37" t="s">
        <v>74</v>
      </c>
      <c r="M12" s="16" t="s">
        <v>88</v>
      </c>
    </row>
    <row r="13" spans="1:13" x14ac:dyDescent="0.3">
      <c r="A13" s="44" t="s">
        <v>31</v>
      </c>
      <c r="B13" s="45" t="s">
        <v>75</v>
      </c>
      <c r="C13" s="45" t="s">
        <v>76</v>
      </c>
      <c r="D13" s="45" t="s">
        <v>22</v>
      </c>
      <c r="E13" s="45" t="s">
        <v>23</v>
      </c>
      <c r="F13" s="45" t="s">
        <v>84</v>
      </c>
      <c r="G13" s="45" t="s">
        <v>24</v>
      </c>
      <c r="H13" s="46">
        <v>0</v>
      </c>
      <c r="I13" s="46">
        <v>0</v>
      </c>
      <c r="J13" s="18"/>
      <c r="K13" s="18"/>
      <c r="L13" s="37" t="s">
        <v>74</v>
      </c>
      <c r="M13" s="9" t="s">
        <v>87</v>
      </c>
    </row>
    <row r="14" spans="1:13" ht="52.5" x14ac:dyDescent="0.3">
      <c r="A14" s="44" t="s">
        <v>32</v>
      </c>
      <c r="B14" s="45" t="s">
        <v>75</v>
      </c>
      <c r="C14" s="45" t="s">
        <v>76</v>
      </c>
      <c r="D14" s="45" t="s">
        <v>22</v>
      </c>
      <c r="E14" s="45" t="s">
        <v>23</v>
      </c>
      <c r="F14" s="45" t="s">
        <v>84</v>
      </c>
      <c r="G14" s="45" t="s">
        <v>24</v>
      </c>
      <c r="H14" s="46">
        <v>145585628</v>
      </c>
      <c r="I14" s="46">
        <v>159220536</v>
      </c>
      <c r="J14" s="18">
        <f t="shared" ref="J14:J19" si="2">AVERAGE(H14:I14)*0.7445</f>
        <v>113464094.54900001</v>
      </c>
      <c r="K14" s="18">
        <f t="shared" ref="K14:K19" si="3">((H14/$I$1)+(I14/$K$1))/2*0.7445</f>
        <v>82355130.374307811</v>
      </c>
      <c r="L14" s="37" t="s">
        <v>74</v>
      </c>
      <c r="M14" s="16" t="s">
        <v>88</v>
      </c>
    </row>
    <row r="15" spans="1:13" ht="52.5" x14ac:dyDescent="0.3">
      <c r="A15" s="44" t="s">
        <v>57</v>
      </c>
      <c r="B15" s="45" t="s">
        <v>58</v>
      </c>
      <c r="C15" s="45" t="s">
        <v>76</v>
      </c>
      <c r="D15" s="45" t="s">
        <v>22</v>
      </c>
      <c r="E15" s="45" t="s">
        <v>23</v>
      </c>
      <c r="F15" s="45" t="s">
        <v>84</v>
      </c>
      <c r="G15" s="45" t="s">
        <v>24</v>
      </c>
      <c r="H15" s="46">
        <v>111512455</v>
      </c>
      <c r="I15" s="46">
        <v>116347926</v>
      </c>
      <c r="J15" s="18">
        <f t="shared" si="2"/>
        <v>84821026.827250004</v>
      </c>
      <c r="K15" s="18">
        <f t="shared" si="3"/>
        <v>61543233.789423786</v>
      </c>
      <c r="L15" s="37" t="s">
        <v>74</v>
      </c>
      <c r="M15" s="16" t="s">
        <v>88</v>
      </c>
    </row>
    <row r="16" spans="1:13" ht="52.5" x14ac:dyDescent="0.3">
      <c r="A16" s="44" t="s">
        <v>33</v>
      </c>
      <c r="B16" s="45" t="s">
        <v>75</v>
      </c>
      <c r="C16" s="45" t="s">
        <v>76</v>
      </c>
      <c r="D16" s="45" t="s">
        <v>22</v>
      </c>
      <c r="E16" s="45" t="s">
        <v>23</v>
      </c>
      <c r="F16" s="45" t="s">
        <v>84</v>
      </c>
      <c r="G16" s="45" t="s">
        <v>24</v>
      </c>
      <c r="H16" s="46">
        <v>3286256</v>
      </c>
      <c r="I16" s="46">
        <v>3552291</v>
      </c>
      <c r="J16" s="18">
        <f t="shared" si="2"/>
        <v>2545649.1207500002</v>
      </c>
      <c r="K16" s="18">
        <f t="shared" si="3"/>
        <v>1847533.0315684832</v>
      </c>
      <c r="L16" s="37" t="s">
        <v>74</v>
      </c>
      <c r="M16" s="16" t="s">
        <v>88</v>
      </c>
    </row>
    <row r="17" spans="1:13" ht="52.5" x14ac:dyDescent="0.3">
      <c r="A17" s="44" t="s">
        <v>34</v>
      </c>
      <c r="B17" s="45" t="s">
        <v>75</v>
      </c>
      <c r="C17" s="45" t="s">
        <v>76</v>
      </c>
      <c r="D17" s="45" t="s">
        <v>22</v>
      </c>
      <c r="E17" s="45" t="s">
        <v>23</v>
      </c>
      <c r="F17" s="45" t="s">
        <v>84</v>
      </c>
      <c r="G17" s="45" t="s">
        <v>24</v>
      </c>
      <c r="H17" s="46">
        <v>169776594</v>
      </c>
      <c r="I17" s="46">
        <v>168017251</v>
      </c>
      <c r="J17" s="18">
        <f t="shared" si="2"/>
        <v>125743758.80125001</v>
      </c>
      <c r="K17" s="18">
        <f t="shared" si="3"/>
        <v>91198658.827507362</v>
      </c>
      <c r="L17" s="37" t="s">
        <v>74</v>
      </c>
      <c r="M17" s="16" t="s">
        <v>88</v>
      </c>
    </row>
    <row r="18" spans="1:13" ht="52.5" x14ac:dyDescent="0.3">
      <c r="A18" s="44" t="s">
        <v>36</v>
      </c>
      <c r="B18" s="45" t="s">
        <v>75</v>
      </c>
      <c r="C18" s="45" t="s">
        <v>76</v>
      </c>
      <c r="D18" s="45" t="s">
        <v>22</v>
      </c>
      <c r="E18" s="45" t="s">
        <v>23</v>
      </c>
      <c r="F18" s="45" t="s">
        <v>84</v>
      </c>
      <c r="G18" s="45" t="s">
        <v>24</v>
      </c>
      <c r="H18" s="46">
        <v>7037372</v>
      </c>
      <c r="I18" s="46">
        <v>6157700</v>
      </c>
      <c r="J18" s="18">
        <f t="shared" si="2"/>
        <v>4911865.5520000001</v>
      </c>
      <c r="K18" s="18">
        <f t="shared" si="3"/>
        <v>3559113.18128866</v>
      </c>
      <c r="L18" s="37" t="s">
        <v>74</v>
      </c>
      <c r="M18" s="16" t="s">
        <v>88</v>
      </c>
    </row>
    <row r="19" spans="1:13" ht="52.5" x14ac:dyDescent="0.3">
      <c r="A19" s="44" t="s">
        <v>37</v>
      </c>
      <c r="B19" s="45" t="s">
        <v>75</v>
      </c>
      <c r="C19" s="45" t="s">
        <v>76</v>
      </c>
      <c r="D19" s="45" t="s">
        <v>38</v>
      </c>
      <c r="E19" s="45" t="s">
        <v>23</v>
      </c>
      <c r="F19" s="45" t="s">
        <v>86</v>
      </c>
      <c r="G19" s="45" t="s">
        <v>24</v>
      </c>
      <c r="H19" s="46">
        <v>493671630</v>
      </c>
      <c r="I19" s="46">
        <v>429455612</v>
      </c>
      <c r="J19" s="18">
        <f t="shared" si="2"/>
        <v>343634115.83450001</v>
      </c>
      <c r="K19" s="18">
        <f t="shared" si="3"/>
        <v>248984563.99593151</v>
      </c>
      <c r="L19" s="37" t="s">
        <v>74</v>
      </c>
      <c r="M19" s="16" t="s">
        <v>88</v>
      </c>
    </row>
    <row r="20" spans="1:13" ht="25.5" x14ac:dyDescent="0.3">
      <c r="A20" s="44" t="s">
        <v>39</v>
      </c>
      <c r="B20" s="45" t="s">
        <v>75</v>
      </c>
      <c r="C20" s="45" t="s">
        <v>76</v>
      </c>
      <c r="D20" s="45" t="s">
        <v>40</v>
      </c>
      <c r="E20" s="45" t="s">
        <v>18</v>
      </c>
      <c r="F20" s="45" t="s">
        <v>78</v>
      </c>
      <c r="G20" s="45" t="s">
        <v>19</v>
      </c>
      <c r="H20" s="46">
        <v>13826228</v>
      </c>
      <c r="I20" s="46">
        <v>0</v>
      </c>
      <c r="J20" s="18">
        <f>AVERAGE(H20:I20)</f>
        <v>6913114</v>
      </c>
      <c r="K20" s="18">
        <f>((H20/$I$1)+(I20/$K$1))/2</f>
        <v>4937938.5714285718</v>
      </c>
      <c r="L20" s="37" t="s">
        <v>74</v>
      </c>
      <c r="M20" s="16"/>
    </row>
    <row r="21" spans="1:13" ht="25.5" x14ac:dyDescent="0.3">
      <c r="A21" s="44" t="s">
        <v>39</v>
      </c>
      <c r="B21" s="45" t="s">
        <v>75</v>
      </c>
      <c r="C21" s="45" t="s">
        <v>76</v>
      </c>
      <c r="D21" s="45" t="s">
        <v>40</v>
      </c>
      <c r="E21" s="45" t="s">
        <v>18</v>
      </c>
      <c r="F21" s="45" t="s">
        <v>78</v>
      </c>
      <c r="G21" s="45" t="s">
        <v>20</v>
      </c>
      <c r="H21" s="46">
        <v>14699737</v>
      </c>
      <c r="I21" s="46">
        <v>0</v>
      </c>
      <c r="J21" s="18">
        <f>AVERAGE(H21:I21)</f>
        <v>7349868.5</v>
      </c>
      <c r="K21" s="18">
        <f>((H21/$I$1)+(I21/$K$1))/2</f>
        <v>5249906.0714285718</v>
      </c>
      <c r="L21" s="37" t="s">
        <v>74</v>
      </c>
      <c r="M21" s="16"/>
    </row>
    <row r="22" spans="1:13" ht="52.5" x14ac:dyDescent="0.3">
      <c r="A22" s="44" t="s">
        <v>41</v>
      </c>
      <c r="B22" s="45" t="s">
        <v>75</v>
      </c>
      <c r="C22" s="45" t="s">
        <v>76</v>
      </c>
      <c r="D22" s="45" t="s">
        <v>22</v>
      </c>
      <c r="E22" s="45" t="s">
        <v>23</v>
      </c>
      <c r="F22" s="45" t="s">
        <v>86</v>
      </c>
      <c r="G22" s="45" t="s">
        <v>24</v>
      </c>
      <c r="H22" s="46">
        <v>68535204</v>
      </c>
      <c r="I22" s="46">
        <v>70411544</v>
      </c>
      <c r="J22" s="18">
        <f>AVERAGE(H22:I22)*0.7445</f>
        <v>51722926.943000004</v>
      </c>
      <c r="K22" s="18">
        <f>((H22/$I$1)+(I22/$K$1))/2*0.7445</f>
        <v>37523976.474469818</v>
      </c>
      <c r="L22" s="37" t="s">
        <v>74</v>
      </c>
      <c r="M22" s="16" t="s">
        <v>88</v>
      </c>
    </row>
    <row r="23" spans="1:13" ht="52.5" x14ac:dyDescent="0.3">
      <c r="A23" s="44" t="s">
        <v>42</v>
      </c>
      <c r="B23" s="45" t="s">
        <v>75</v>
      </c>
      <c r="C23" s="45" t="s">
        <v>76</v>
      </c>
      <c r="D23" s="45" t="s">
        <v>22</v>
      </c>
      <c r="E23" s="45" t="s">
        <v>23</v>
      </c>
      <c r="F23" s="45" t="s">
        <v>84</v>
      </c>
      <c r="G23" s="45" t="s">
        <v>24</v>
      </c>
      <c r="H23" s="46">
        <v>21288050</v>
      </c>
      <c r="I23" s="46">
        <v>21288050</v>
      </c>
      <c r="J23" s="18">
        <f>AVERAGE(H23:I23)*0.7445</f>
        <v>15848953.225000001</v>
      </c>
      <c r="K23" s="18">
        <f>((H23/$I$1)+(I23/$K$1))/2*0.7445</f>
        <v>11495742.950386601</v>
      </c>
      <c r="L23" s="37" t="s">
        <v>74</v>
      </c>
      <c r="M23" s="16" t="s">
        <v>88</v>
      </c>
    </row>
    <row r="24" spans="1:13" ht="52.5" x14ac:dyDescent="0.3">
      <c r="A24" s="44" t="s">
        <v>43</v>
      </c>
      <c r="B24" s="45" t="s">
        <v>75</v>
      </c>
      <c r="C24" s="45" t="s">
        <v>76</v>
      </c>
      <c r="D24" s="45" t="s">
        <v>22</v>
      </c>
      <c r="E24" s="45" t="s">
        <v>23</v>
      </c>
      <c r="F24" s="45" t="s">
        <v>84</v>
      </c>
      <c r="G24" s="45" t="s">
        <v>24</v>
      </c>
      <c r="H24" s="46">
        <v>1143573</v>
      </c>
      <c r="I24" s="46">
        <v>1319507</v>
      </c>
      <c r="J24" s="18">
        <f>AVERAGE(H24:I24)*0.7445</f>
        <v>916881.53</v>
      </c>
      <c r="K24" s="18">
        <f>((H24/$I$1)+(I24/$K$1))/2*0.7445</f>
        <v>665766.33175441832</v>
      </c>
      <c r="L24" s="37" t="s">
        <v>74</v>
      </c>
      <c r="M24" s="16" t="s">
        <v>88</v>
      </c>
    </row>
    <row r="25" spans="1:13" ht="52.5" x14ac:dyDescent="0.3">
      <c r="A25" s="44" t="s">
        <v>44</v>
      </c>
      <c r="B25" s="45" t="s">
        <v>75</v>
      </c>
      <c r="C25" s="45" t="s">
        <v>76</v>
      </c>
      <c r="D25" s="45" t="s">
        <v>22</v>
      </c>
      <c r="E25" s="45" t="s">
        <v>23</v>
      </c>
      <c r="F25" s="45" t="s">
        <v>84</v>
      </c>
      <c r="G25" s="45" t="s">
        <v>24</v>
      </c>
      <c r="H25" s="46">
        <v>19542476</v>
      </c>
      <c r="I25" s="46">
        <v>17337684</v>
      </c>
      <c r="J25" s="18">
        <f>AVERAGE(H25:I25)*0.7445</f>
        <v>13728639.560000001</v>
      </c>
      <c r="K25" s="18">
        <f>((H25/$I$1)+(I25/$K$1))/2*0.7445</f>
        <v>9948747.3926877771</v>
      </c>
      <c r="L25" s="37" t="s">
        <v>74</v>
      </c>
      <c r="M25" s="16" t="s">
        <v>88</v>
      </c>
    </row>
    <row r="26" spans="1:13" ht="52.5" x14ac:dyDescent="0.3">
      <c r="A26" s="44" t="s">
        <v>45</v>
      </c>
      <c r="B26" s="45" t="s">
        <v>75</v>
      </c>
      <c r="C26" s="45" t="s">
        <v>76</v>
      </c>
      <c r="D26" s="45" t="s">
        <v>22</v>
      </c>
      <c r="E26" s="45" t="s">
        <v>23</v>
      </c>
      <c r="F26" s="45" t="s">
        <v>84</v>
      </c>
      <c r="G26" s="45" t="s">
        <v>24</v>
      </c>
      <c r="H26" s="46">
        <v>393798</v>
      </c>
      <c r="I26" s="46">
        <v>397245</v>
      </c>
      <c r="J26" s="18">
        <f>AVERAGE(H26:I26)*0.7445</f>
        <v>294465.75675</v>
      </c>
      <c r="K26" s="18">
        <f>((H26/$I$1)+(I26/$K$1))/2*0.7445</f>
        <v>213599.42384756997</v>
      </c>
      <c r="L26" s="37" t="s">
        <v>74</v>
      </c>
      <c r="M26" s="16" t="s">
        <v>88</v>
      </c>
    </row>
    <row r="27" spans="1:13" ht="25.5" x14ac:dyDescent="0.3">
      <c r="A27" s="44" t="s">
        <v>46</v>
      </c>
      <c r="B27" s="45" t="s">
        <v>75</v>
      </c>
      <c r="C27" s="45" t="s">
        <v>76</v>
      </c>
      <c r="D27" s="45" t="s">
        <v>22</v>
      </c>
      <c r="E27" s="45" t="s">
        <v>23</v>
      </c>
      <c r="F27" s="45" t="s">
        <v>84</v>
      </c>
      <c r="G27" s="45" t="s">
        <v>24</v>
      </c>
      <c r="H27" s="46">
        <v>0</v>
      </c>
      <c r="I27" s="46">
        <v>0</v>
      </c>
      <c r="J27" s="18"/>
      <c r="K27" s="18"/>
      <c r="L27" s="37" t="s">
        <v>74</v>
      </c>
      <c r="M27" s="16" t="s">
        <v>87</v>
      </c>
    </row>
    <row r="28" spans="1:13" ht="25.5" x14ac:dyDescent="0.3">
      <c r="A28" s="44" t="s">
        <v>47</v>
      </c>
      <c r="B28" s="45" t="s">
        <v>75</v>
      </c>
      <c r="C28" s="45" t="s">
        <v>76</v>
      </c>
      <c r="D28" s="45" t="s">
        <v>27</v>
      </c>
      <c r="E28" s="45" t="s">
        <v>18</v>
      </c>
      <c r="F28" s="45" t="s">
        <v>85</v>
      </c>
      <c r="G28" s="45" t="s">
        <v>19</v>
      </c>
      <c r="H28" s="46">
        <v>127347</v>
      </c>
      <c r="I28" s="46">
        <v>127347</v>
      </c>
      <c r="J28" s="18">
        <f>AVERAGE(H28:I28)</f>
        <v>127347</v>
      </c>
      <c r="K28" s="18">
        <f>((H28/$I$1)+(I28/$K$1))/2</f>
        <v>92368.773932253316</v>
      </c>
      <c r="L28" s="37" t="s">
        <v>74</v>
      </c>
      <c r="M28" s="16"/>
    </row>
    <row r="29" spans="1:13" ht="25.5" x14ac:dyDescent="0.3">
      <c r="A29" s="44" t="s">
        <v>47</v>
      </c>
      <c r="B29" s="45" t="s">
        <v>75</v>
      </c>
      <c r="C29" s="45" t="s">
        <v>76</v>
      </c>
      <c r="D29" s="45" t="s">
        <v>27</v>
      </c>
      <c r="E29" s="45" t="s">
        <v>18</v>
      </c>
      <c r="F29" s="45" t="s">
        <v>85</v>
      </c>
      <c r="G29" s="45" t="s">
        <v>20</v>
      </c>
      <c r="H29" s="46">
        <v>135392</v>
      </c>
      <c r="I29" s="46">
        <v>135392</v>
      </c>
      <c r="J29" s="18">
        <f>AVERAGE(H29:I29)</f>
        <v>135392</v>
      </c>
      <c r="K29" s="18">
        <f>((H29/$I$1)+(I29/$K$1))/2</f>
        <v>98204.064801178203</v>
      </c>
      <c r="L29" s="37" t="s">
        <v>74</v>
      </c>
      <c r="M29" s="17"/>
    </row>
    <row r="30" spans="1:13" ht="52.5" x14ac:dyDescent="0.3">
      <c r="A30" s="44" t="s">
        <v>48</v>
      </c>
      <c r="B30" s="45" t="s">
        <v>75</v>
      </c>
      <c r="C30" s="45" t="s">
        <v>76</v>
      </c>
      <c r="D30" s="45" t="s">
        <v>22</v>
      </c>
      <c r="E30" s="45" t="s">
        <v>23</v>
      </c>
      <c r="F30" s="45" t="s">
        <v>84</v>
      </c>
      <c r="G30" s="45" t="s">
        <v>24</v>
      </c>
      <c r="H30" s="46">
        <v>1233745</v>
      </c>
      <c r="I30" s="46">
        <v>314240</v>
      </c>
      <c r="J30" s="18">
        <f t="shared" ref="J30:J41" si="4">AVERAGE(H30:I30)*0.7445</f>
        <v>576237.41625000001</v>
      </c>
      <c r="K30" s="18">
        <f t="shared" ref="K30:K41" si="5">((H30/$I$1)+(I30/$K$1))/2*0.7445</f>
        <v>414182.30409609724</v>
      </c>
      <c r="L30" s="37" t="s">
        <v>74</v>
      </c>
      <c r="M30" s="16" t="s">
        <v>88</v>
      </c>
    </row>
    <row r="31" spans="1:13" ht="52.5" x14ac:dyDescent="0.3">
      <c r="A31" s="44" t="s">
        <v>49</v>
      </c>
      <c r="B31" s="45" t="s">
        <v>75</v>
      </c>
      <c r="C31" s="45" t="s">
        <v>76</v>
      </c>
      <c r="D31" s="45" t="s">
        <v>22</v>
      </c>
      <c r="E31" s="45" t="s">
        <v>23</v>
      </c>
      <c r="F31" s="45" t="s">
        <v>86</v>
      </c>
      <c r="G31" s="45" t="s">
        <v>24</v>
      </c>
      <c r="H31" s="46">
        <v>6870049</v>
      </c>
      <c r="I31" s="46">
        <v>7278625</v>
      </c>
      <c r="J31" s="18">
        <f t="shared" si="4"/>
        <v>5266843.8965000007</v>
      </c>
      <c r="K31" s="18">
        <f t="shared" si="5"/>
        <v>3821887.057652798</v>
      </c>
      <c r="L31" s="37" t="s">
        <v>74</v>
      </c>
      <c r="M31" s="16" t="s">
        <v>88</v>
      </c>
    </row>
    <row r="32" spans="1:13" ht="52.5" x14ac:dyDescent="0.3">
      <c r="A32" s="44" t="s">
        <v>50</v>
      </c>
      <c r="B32" s="45" t="s">
        <v>75</v>
      </c>
      <c r="C32" s="45" t="s">
        <v>76</v>
      </c>
      <c r="D32" s="45" t="s">
        <v>22</v>
      </c>
      <c r="E32" s="45" t="s">
        <v>23</v>
      </c>
      <c r="F32" s="45" t="s">
        <v>86</v>
      </c>
      <c r="G32" s="45" t="s">
        <v>24</v>
      </c>
      <c r="H32" s="46">
        <v>79772</v>
      </c>
      <c r="I32" s="46">
        <v>87434</v>
      </c>
      <c r="J32" s="18">
        <f t="shared" si="4"/>
        <v>62242.433500000006</v>
      </c>
      <c r="K32" s="18">
        <f t="shared" si="5"/>
        <v>45177.89373343152</v>
      </c>
      <c r="L32" s="37" t="s">
        <v>74</v>
      </c>
      <c r="M32" s="16" t="s">
        <v>88</v>
      </c>
    </row>
    <row r="33" spans="1:13" ht="52.5" x14ac:dyDescent="0.3">
      <c r="A33" s="44" t="s">
        <v>51</v>
      </c>
      <c r="B33" s="45" t="s">
        <v>75</v>
      </c>
      <c r="C33" s="45" t="s">
        <v>76</v>
      </c>
      <c r="D33" s="45" t="s">
        <v>22</v>
      </c>
      <c r="E33" s="45" t="s">
        <v>23</v>
      </c>
      <c r="F33" s="45" t="s">
        <v>86</v>
      </c>
      <c r="G33" s="45" t="s">
        <v>24</v>
      </c>
      <c r="H33" s="46">
        <v>278054476</v>
      </c>
      <c r="I33" s="46">
        <v>136802109</v>
      </c>
      <c r="J33" s="18">
        <f t="shared" si="4"/>
        <v>154430363.76625001</v>
      </c>
      <c r="K33" s="18">
        <f t="shared" si="5"/>
        <v>111432393.52394699</v>
      </c>
      <c r="L33" s="37" t="s">
        <v>74</v>
      </c>
      <c r="M33" s="16" t="s">
        <v>88</v>
      </c>
    </row>
    <row r="34" spans="1:13" ht="52.5" x14ac:dyDescent="0.3">
      <c r="A34" s="44" t="s">
        <v>52</v>
      </c>
      <c r="B34" s="45" t="s">
        <v>75</v>
      </c>
      <c r="C34" s="45" t="s">
        <v>76</v>
      </c>
      <c r="D34" s="45" t="s">
        <v>22</v>
      </c>
      <c r="E34" s="45" t="s">
        <v>23</v>
      </c>
      <c r="F34" s="45" t="s">
        <v>84</v>
      </c>
      <c r="G34" s="45" t="s">
        <v>24</v>
      </c>
      <c r="H34" s="46">
        <v>83320722</v>
      </c>
      <c r="I34" s="46">
        <v>80007880</v>
      </c>
      <c r="J34" s="18">
        <f t="shared" si="4"/>
        <v>60799072.094500005</v>
      </c>
      <c r="K34" s="18">
        <f t="shared" si="5"/>
        <v>44085852.674201034</v>
      </c>
      <c r="L34" s="37" t="s">
        <v>74</v>
      </c>
      <c r="M34" s="16" t="s">
        <v>88</v>
      </c>
    </row>
    <row r="35" spans="1:13" ht="52.5" x14ac:dyDescent="0.3">
      <c r="A35" s="44" t="s">
        <v>53</v>
      </c>
      <c r="B35" s="45" t="s">
        <v>75</v>
      </c>
      <c r="C35" s="45" t="s">
        <v>76</v>
      </c>
      <c r="D35" s="45" t="s">
        <v>22</v>
      </c>
      <c r="E35" s="45" t="s">
        <v>23</v>
      </c>
      <c r="F35" s="45" t="s">
        <v>86</v>
      </c>
      <c r="G35" s="45" t="s">
        <v>24</v>
      </c>
      <c r="H35" s="46">
        <v>1143573</v>
      </c>
      <c r="I35" s="46">
        <v>1319507</v>
      </c>
      <c r="J35" s="18">
        <f t="shared" si="4"/>
        <v>916881.53</v>
      </c>
      <c r="K35" s="18">
        <f t="shared" si="5"/>
        <v>665766.33175441832</v>
      </c>
      <c r="L35" s="37" t="s">
        <v>74</v>
      </c>
      <c r="M35" s="16" t="s">
        <v>88</v>
      </c>
    </row>
    <row r="36" spans="1:13" ht="52.5" x14ac:dyDescent="0.3">
      <c r="A36" s="44" t="s">
        <v>54</v>
      </c>
      <c r="B36" s="45" t="s">
        <v>75</v>
      </c>
      <c r="C36" s="45" t="s">
        <v>76</v>
      </c>
      <c r="D36" s="45" t="s">
        <v>22</v>
      </c>
      <c r="E36" s="45" t="s">
        <v>23</v>
      </c>
      <c r="F36" s="45" t="s">
        <v>84</v>
      </c>
      <c r="G36" s="45" t="s">
        <v>24</v>
      </c>
      <c r="H36" s="46">
        <v>906062</v>
      </c>
      <c r="I36" s="46">
        <v>1143573</v>
      </c>
      <c r="J36" s="18">
        <f t="shared" si="4"/>
        <v>762976.62875000003</v>
      </c>
      <c r="K36" s="18">
        <f t="shared" si="5"/>
        <v>554387.46786818851</v>
      </c>
      <c r="L36" s="37" t="s">
        <v>74</v>
      </c>
      <c r="M36" s="16" t="s">
        <v>88</v>
      </c>
    </row>
    <row r="37" spans="1:13" ht="52.5" x14ac:dyDescent="0.3">
      <c r="A37" s="44" t="s">
        <v>55</v>
      </c>
      <c r="B37" s="45" t="s">
        <v>75</v>
      </c>
      <c r="C37" s="45" t="s">
        <v>76</v>
      </c>
      <c r="D37" s="45" t="s">
        <v>22</v>
      </c>
      <c r="E37" s="45" t="s">
        <v>23</v>
      </c>
      <c r="F37" s="45" t="s">
        <v>84</v>
      </c>
      <c r="G37" s="45" t="s">
        <v>24</v>
      </c>
      <c r="H37" s="46">
        <v>1508637</v>
      </c>
      <c r="I37" s="46">
        <v>1759343</v>
      </c>
      <c r="J37" s="18">
        <f t="shared" si="4"/>
        <v>1216505.5550000002</v>
      </c>
      <c r="K37" s="18">
        <f t="shared" si="5"/>
        <v>883400.47960419755</v>
      </c>
      <c r="L37" s="37" t="s">
        <v>74</v>
      </c>
      <c r="M37" s="16" t="s">
        <v>88</v>
      </c>
    </row>
    <row r="38" spans="1:13" ht="52.5" x14ac:dyDescent="0.3">
      <c r="A38" s="44" t="s">
        <v>56</v>
      </c>
      <c r="B38" s="45" t="s">
        <v>75</v>
      </c>
      <c r="C38" s="45" t="s">
        <v>76</v>
      </c>
      <c r="D38" s="45" t="s">
        <v>22</v>
      </c>
      <c r="E38" s="45" t="s">
        <v>23</v>
      </c>
      <c r="F38" s="45" t="s">
        <v>84</v>
      </c>
      <c r="G38" s="45" t="s">
        <v>24</v>
      </c>
      <c r="H38" s="46">
        <v>6323430</v>
      </c>
      <c r="I38" s="46">
        <v>0</v>
      </c>
      <c r="J38" s="18">
        <f t="shared" si="4"/>
        <v>2353896.8175000004</v>
      </c>
      <c r="K38" s="18">
        <f t="shared" si="5"/>
        <v>1681354.8696428575</v>
      </c>
      <c r="L38" s="37" t="s">
        <v>74</v>
      </c>
      <c r="M38" s="16" t="s">
        <v>88</v>
      </c>
    </row>
    <row r="39" spans="1:13" ht="52.5" x14ac:dyDescent="0.3">
      <c r="A39" s="44" t="s">
        <v>79</v>
      </c>
      <c r="B39" s="45" t="s">
        <v>75</v>
      </c>
      <c r="C39" s="45" t="s">
        <v>76</v>
      </c>
      <c r="D39" s="45" t="s">
        <v>22</v>
      </c>
      <c r="E39" s="45" t="s">
        <v>23</v>
      </c>
      <c r="F39" s="45" t="s">
        <v>84</v>
      </c>
      <c r="G39" s="45" t="s">
        <v>24</v>
      </c>
      <c r="H39" s="46">
        <v>7000000</v>
      </c>
      <c r="I39" s="46">
        <v>12000000</v>
      </c>
      <c r="J39" s="18">
        <f t="shared" si="4"/>
        <v>7072750.0000000009</v>
      </c>
      <c r="K39" s="18">
        <f t="shared" si="5"/>
        <v>5150646.1708394699</v>
      </c>
      <c r="L39" s="37" t="s">
        <v>74</v>
      </c>
      <c r="M39" s="16" t="s">
        <v>88</v>
      </c>
    </row>
    <row r="40" spans="1:13" ht="52.5" x14ac:dyDescent="0.3">
      <c r="A40" s="44" t="s">
        <v>80</v>
      </c>
      <c r="B40" s="45" t="s">
        <v>75</v>
      </c>
      <c r="C40" s="45" t="s">
        <v>76</v>
      </c>
      <c r="D40" s="45" t="s">
        <v>22</v>
      </c>
      <c r="E40" s="45" t="s">
        <v>23</v>
      </c>
      <c r="F40" s="45" t="s">
        <v>84</v>
      </c>
      <c r="G40" s="45" t="s">
        <v>24</v>
      </c>
      <c r="H40" s="46">
        <v>2000000</v>
      </c>
      <c r="I40" s="46">
        <v>3000000</v>
      </c>
      <c r="J40" s="18">
        <f t="shared" si="4"/>
        <v>1861250.0000000002</v>
      </c>
      <c r="K40" s="18">
        <f t="shared" si="5"/>
        <v>1354134.7569955818</v>
      </c>
      <c r="L40" s="37" t="s">
        <v>74</v>
      </c>
      <c r="M40" s="16" t="s">
        <v>88</v>
      </c>
    </row>
    <row r="41" spans="1:13" ht="52.5" x14ac:dyDescent="0.3">
      <c r="A41" s="44" t="s">
        <v>81</v>
      </c>
      <c r="B41" s="45" t="s">
        <v>14</v>
      </c>
      <c r="C41" s="45" t="s">
        <v>76</v>
      </c>
      <c r="D41" s="45" t="s">
        <v>22</v>
      </c>
      <c r="E41" s="45" t="s">
        <v>23</v>
      </c>
      <c r="F41" s="45" t="s">
        <v>84</v>
      </c>
      <c r="G41" s="45" t="s">
        <v>24</v>
      </c>
      <c r="H41" s="46">
        <v>266100000</v>
      </c>
      <c r="I41" s="46">
        <v>2500000</v>
      </c>
      <c r="J41" s="18">
        <f t="shared" si="4"/>
        <v>99986350</v>
      </c>
      <c r="K41" s="18">
        <f t="shared" si="5"/>
        <v>71439380.154639199</v>
      </c>
      <c r="L41" s="37" t="s">
        <v>74</v>
      </c>
      <c r="M41" s="16" t="s">
        <v>88</v>
      </c>
    </row>
    <row r="42" spans="1:13" ht="25.5" x14ac:dyDescent="0.3">
      <c r="A42" s="44" t="s">
        <v>82</v>
      </c>
      <c r="B42" s="45" t="s">
        <v>75</v>
      </c>
      <c r="C42" s="45" t="s">
        <v>76</v>
      </c>
      <c r="D42" s="45" t="s">
        <v>40</v>
      </c>
      <c r="E42" s="45" t="s">
        <v>18</v>
      </c>
      <c r="F42" s="45" t="s">
        <v>78</v>
      </c>
      <c r="G42" s="45" t="s">
        <v>19</v>
      </c>
      <c r="H42" s="46">
        <v>0</v>
      </c>
      <c r="I42" s="46">
        <v>3332117</v>
      </c>
      <c r="J42" s="18">
        <f t="shared" si="0"/>
        <v>1666058.5</v>
      </c>
      <c r="K42" s="18">
        <f t="shared" si="1"/>
        <v>1226847.2017673047</v>
      </c>
      <c r="L42" s="37" t="s">
        <v>74</v>
      </c>
      <c r="M42" s="9"/>
    </row>
    <row r="43" spans="1:13" ht="25.5" x14ac:dyDescent="0.3">
      <c r="A43" s="44" t="s">
        <v>82</v>
      </c>
      <c r="B43" s="45" t="s">
        <v>75</v>
      </c>
      <c r="C43" s="45" t="s">
        <v>76</v>
      </c>
      <c r="D43" s="45" t="s">
        <v>40</v>
      </c>
      <c r="E43" s="45" t="s">
        <v>18</v>
      </c>
      <c r="F43" s="45" t="s">
        <v>78</v>
      </c>
      <c r="G43" s="45" t="s">
        <v>20</v>
      </c>
      <c r="H43" s="46">
        <v>0</v>
      </c>
      <c r="I43" s="46">
        <v>3581505</v>
      </c>
      <c r="J43" s="18">
        <f t="shared" si="0"/>
        <v>1790752.5</v>
      </c>
      <c r="K43" s="18">
        <f t="shared" si="1"/>
        <v>1318668.9985272458</v>
      </c>
      <c r="L43" s="37" t="s">
        <v>74</v>
      </c>
      <c r="M43" s="9"/>
    </row>
    <row r="44" spans="1:13" ht="25.5" x14ac:dyDescent="0.3">
      <c r="A44" s="44" t="s">
        <v>82</v>
      </c>
      <c r="B44" s="45" t="s">
        <v>75</v>
      </c>
      <c r="C44" s="45" t="s">
        <v>76</v>
      </c>
      <c r="D44" s="45" t="s">
        <v>40</v>
      </c>
      <c r="E44" s="45" t="s">
        <v>18</v>
      </c>
      <c r="F44" s="45" t="s">
        <v>78</v>
      </c>
      <c r="G44" s="45" t="s">
        <v>60</v>
      </c>
      <c r="H44" s="46">
        <v>0</v>
      </c>
      <c r="I44" s="46">
        <v>306069</v>
      </c>
      <c r="J44" s="18">
        <f>AVERAGE(H44:I44)</f>
        <v>153034.5</v>
      </c>
      <c r="K44" s="18">
        <f t="shared" si="1"/>
        <v>112691.08983799705</v>
      </c>
      <c r="L44" s="37" t="s">
        <v>74</v>
      </c>
      <c r="M44" s="9"/>
    </row>
    <row r="45" spans="1:13" ht="25.5" x14ac:dyDescent="0.3">
      <c r="A45" s="44" t="s">
        <v>82</v>
      </c>
      <c r="B45" s="45" t="s">
        <v>75</v>
      </c>
      <c r="C45" s="45" t="s">
        <v>76</v>
      </c>
      <c r="D45" s="45" t="s">
        <v>40</v>
      </c>
      <c r="E45" s="45" t="s">
        <v>18</v>
      </c>
      <c r="F45" s="45" t="s">
        <v>78</v>
      </c>
      <c r="G45" s="45" t="s">
        <v>61</v>
      </c>
      <c r="H45" s="46">
        <v>0</v>
      </c>
      <c r="I45" s="46">
        <v>345308</v>
      </c>
      <c r="J45" s="18">
        <f>AVERAGE(H45:I45)</f>
        <v>172654</v>
      </c>
      <c r="K45" s="18">
        <f t="shared" si="1"/>
        <v>127138.43888070692</v>
      </c>
      <c r="L45" s="37" t="s">
        <v>74</v>
      </c>
      <c r="M45" s="9"/>
    </row>
    <row r="46" spans="1:13" ht="38.25" x14ac:dyDescent="0.3">
      <c r="A46" s="44" t="s">
        <v>59</v>
      </c>
      <c r="B46" s="45" t="s">
        <v>14</v>
      </c>
      <c r="C46" s="45" t="s">
        <v>83</v>
      </c>
      <c r="D46" s="45" t="s">
        <v>17</v>
      </c>
      <c r="E46" s="45" t="s">
        <v>35</v>
      </c>
      <c r="F46" s="45" t="s">
        <v>78</v>
      </c>
      <c r="G46" s="45" t="s">
        <v>19</v>
      </c>
      <c r="H46" s="46">
        <v>291988</v>
      </c>
      <c r="I46" s="46">
        <v>0</v>
      </c>
      <c r="J46" s="18">
        <f t="shared" ref="J46:J51" si="6">AVERAGE(H46:I46)</f>
        <v>145994</v>
      </c>
      <c r="K46" s="18">
        <f t="shared" si="1"/>
        <v>104281.42857142858</v>
      </c>
      <c r="L46" s="37" t="s">
        <v>74</v>
      </c>
      <c r="M46" s="9"/>
    </row>
    <row r="47" spans="1:13" ht="38.25" x14ac:dyDescent="0.3">
      <c r="A47" s="44" t="s">
        <v>59</v>
      </c>
      <c r="B47" s="45" t="s">
        <v>14</v>
      </c>
      <c r="C47" s="45" t="s">
        <v>83</v>
      </c>
      <c r="D47" s="45" t="s">
        <v>17</v>
      </c>
      <c r="E47" s="45" t="s">
        <v>35</v>
      </c>
      <c r="F47" s="45" t="s">
        <v>78</v>
      </c>
      <c r="G47" s="45" t="s">
        <v>20</v>
      </c>
      <c r="H47" s="46">
        <v>316402</v>
      </c>
      <c r="I47" s="46">
        <v>0</v>
      </c>
      <c r="J47" s="18">
        <f t="shared" si="6"/>
        <v>158201</v>
      </c>
      <c r="K47" s="18">
        <f t="shared" si="1"/>
        <v>113000.71428571429</v>
      </c>
      <c r="L47" s="37" t="s">
        <v>74</v>
      </c>
      <c r="M47" s="9"/>
    </row>
    <row r="48" spans="1:13" ht="38.25" x14ac:dyDescent="0.3">
      <c r="A48" s="44" t="s">
        <v>59</v>
      </c>
      <c r="B48" s="45" t="s">
        <v>14</v>
      </c>
      <c r="C48" s="45" t="s">
        <v>83</v>
      </c>
      <c r="D48" s="45" t="s">
        <v>17</v>
      </c>
      <c r="E48" s="45" t="s">
        <v>35</v>
      </c>
      <c r="F48" s="45" t="s">
        <v>78</v>
      </c>
      <c r="G48" s="45" t="s">
        <v>60</v>
      </c>
      <c r="H48" s="46">
        <v>4866</v>
      </c>
      <c r="I48" s="46">
        <v>0</v>
      </c>
      <c r="J48" s="18">
        <f t="shared" si="6"/>
        <v>2433</v>
      </c>
      <c r="K48" s="18">
        <f t="shared" si="1"/>
        <v>1737.8571428571429</v>
      </c>
      <c r="L48" s="37" t="s">
        <v>74</v>
      </c>
      <c r="M48" s="9"/>
    </row>
    <row r="49" spans="1:13" ht="38.25" x14ac:dyDescent="0.3">
      <c r="A49" s="44" t="s">
        <v>59</v>
      </c>
      <c r="B49" s="45" t="s">
        <v>14</v>
      </c>
      <c r="C49" s="45" t="s">
        <v>83</v>
      </c>
      <c r="D49" s="45" t="s">
        <v>17</v>
      </c>
      <c r="E49" s="45" t="s">
        <v>35</v>
      </c>
      <c r="F49" s="45" t="s">
        <v>78</v>
      </c>
      <c r="G49" s="45" t="s">
        <v>61</v>
      </c>
      <c r="H49" s="46">
        <v>7489</v>
      </c>
      <c r="I49" s="46">
        <v>0</v>
      </c>
      <c r="J49" s="18">
        <f t="shared" si="6"/>
        <v>3744.5</v>
      </c>
      <c r="K49" s="18">
        <f t="shared" si="1"/>
        <v>2674.6428571428573</v>
      </c>
      <c r="L49" s="37" t="s">
        <v>74</v>
      </c>
      <c r="M49" s="9"/>
    </row>
    <row r="50" spans="1:13" ht="25.5" x14ac:dyDescent="0.3">
      <c r="A50" s="44" t="s">
        <v>62</v>
      </c>
      <c r="B50" s="45" t="s">
        <v>14</v>
      </c>
      <c r="C50" s="45" t="s">
        <v>83</v>
      </c>
      <c r="D50" s="45" t="s">
        <v>27</v>
      </c>
      <c r="E50" s="45" t="s">
        <v>35</v>
      </c>
      <c r="F50" s="45" t="s">
        <v>78</v>
      </c>
      <c r="G50" s="45" t="s">
        <v>19</v>
      </c>
      <c r="H50" s="46">
        <v>93598</v>
      </c>
      <c r="I50" s="46">
        <v>0</v>
      </c>
      <c r="J50" s="18">
        <f t="shared" si="6"/>
        <v>46799</v>
      </c>
      <c r="K50" s="18">
        <f t="shared" si="1"/>
        <v>33427.857142857145</v>
      </c>
      <c r="L50" s="37" t="s">
        <v>74</v>
      </c>
      <c r="M50" s="9"/>
    </row>
    <row r="51" spans="1:13" ht="25.5" x14ac:dyDescent="0.3">
      <c r="A51" s="44" t="s">
        <v>62</v>
      </c>
      <c r="B51" s="45" t="s">
        <v>14</v>
      </c>
      <c r="C51" s="45" t="s">
        <v>83</v>
      </c>
      <c r="D51" s="45" t="s">
        <v>27</v>
      </c>
      <c r="E51" s="45" t="s">
        <v>35</v>
      </c>
      <c r="F51" s="45" t="s">
        <v>78</v>
      </c>
      <c r="G51" s="45" t="s">
        <v>20</v>
      </c>
      <c r="H51" s="46">
        <v>101424</v>
      </c>
      <c r="I51" s="46">
        <v>0</v>
      </c>
      <c r="J51" s="18">
        <f t="shared" si="6"/>
        <v>50712</v>
      </c>
      <c r="K51" s="18">
        <f t="shared" si="1"/>
        <v>36222.857142857145</v>
      </c>
      <c r="L51" s="37" t="s">
        <v>74</v>
      </c>
      <c r="M51" s="9"/>
    </row>
    <row r="52" spans="1:13" x14ac:dyDescent="0.3">
      <c r="A52" s="38"/>
      <c r="B52" s="38"/>
      <c r="C52" s="38"/>
      <c r="D52" s="39"/>
      <c r="E52" s="38"/>
      <c r="F52" s="40"/>
      <c r="G52" s="38"/>
      <c r="H52" s="41">
        <f>SUBTOTAL(9,H4:H51)</f>
        <v>1752924258</v>
      </c>
      <c r="I52" s="41">
        <f>SUBTOTAL(9,I4:I51)</f>
        <v>1273240633</v>
      </c>
      <c r="J52" s="42">
        <f>SUM(J4:J51)</f>
        <v>1131383621.5577497</v>
      </c>
      <c r="K52" s="42">
        <f>SUM(K4:K51)</f>
        <v>818623731.58021379</v>
      </c>
      <c r="L52" s="38"/>
      <c r="M52" s="38"/>
    </row>
    <row r="53" spans="1:13" x14ac:dyDescent="0.3">
      <c r="A53" s="38"/>
      <c r="B53" s="38"/>
      <c r="C53" s="38"/>
      <c r="D53" s="39"/>
      <c r="E53" s="38"/>
      <c r="F53" s="40"/>
      <c r="G53" s="38"/>
      <c r="H53" s="38"/>
      <c r="I53" s="38"/>
      <c r="L53" s="38"/>
      <c r="M53" s="38"/>
    </row>
    <row r="54" spans="1:13" x14ac:dyDescent="0.3">
      <c r="A54" s="43" t="s">
        <v>90</v>
      </c>
      <c r="B54" s="38"/>
      <c r="C54" s="38"/>
      <c r="D54" s="39"/>
      <c r="E54" s="38"/>
      <c r="F54" s="40"/>
      <c r="G54" s="38"/>
      <c r="H54" s="38"/>
      <c r="I54" s="38"/>
      <c r="J54" s="38"/>
      <c r="K54" s="38"/>
      <c r="L54" s="38"/>
      <c r="M54" s="38"/>
    </row>
  </sheetData>
  <autoFilter ref="B3:G3"/>
  <hyperlinks>
    <hyperlink ref="L4" r:id="rId1"/>
    <hyperlink ref="L5:L43" r:id="rId2" display="OECD (2019)"/>
    <hyperlink ref="A4" r:id="rId3" display="http://localhost/OECDStat_Metadata/ShowMetadata.ashx?Dataset=FFS_AUS&amp;Coords=[MEA].[AUS_DT_07]&amp;ShowOnWeb=true&amp;Lang=en"/>
    <hyperlink ref="A6" r:id="rId4" display="http://localhost/OECDStat_Metadata/ShowMetadata.ashx?Dataset=FFS_AUS&amp;Coords=[MEA].[AUS_DT_10]&amp;ShowOnWeb=true&amp;Lang=en"/>
    <hyperlink ref="A7" r:id="rId5" display="http://localhost/OECDStat_Metadata/ShowMetadata.ashx?Dataset=FFS_AUS&amp;Coords=[MEA].[AUS_DT_11]&amp;ShowOnWeb=true&amp;Lang=en"/>
    <hyperlink ref="A9" r:id="rId6" display="http://localhost/OECDStat_Metadata/ShowMetadata.ashx?Dataset=FFS_AUS&amp;Coords=[MEA].[AUS_DT_14]&amp;ShowOnWeb=true&amp;Lang=en"/>
    <hyperlink ref="A11" r:id="rId7" display="http://localhost/OECDStat_Metadata/ShowMetadata.ashx?Dataset=FFS_AUS&amp;Coords=[MEA].[AUS_DT_25]&amp;ShowOnWeb=true&amp;Lang=en"/>
    <hyperlink ref="A12" r:id="rId8" display="http://localhost/OECDStat_Metadata/ShowMetadata.ashx?Dataset=FFS_AUS&amp;Coords=[MEA].[AUS_DT_26]&amp;ShowOnWeb=true&amp;Lang=en"/>
    <hyperlink ref="A13" r:id="rId9" display="http://localhost/OECDStat_Metadata/ShowMetadata.ashx?Dataset=FFS_AUS&amp;Coords=[MEA].[AUS_DT_27]&amp;ShowOnWeb=true&amp;Lang=en"/>
    <hyperlink ref="A14" r:id="rId10" display="http://localhost/OECDStat_Metadata/ShowMetadata.ashx?Dataset=FFS_AUS&amp;Coords=[MEA].[AUS_DT_35]&amp;ShowOnWeb=true&amp;Lang=en"/>
    <hyperlink ref="A15" r:id="rId11" display="http://localhost/OECDStat_Metadata/ShowMetadata.ashx?Dataset=FFS_AUS&amp;Coords=[MEA].[AUS_DT_39]&amp;ShowOnWeb=true&amp;Lang=en"/>
    <hyperlink ref="A16" r:id="rId12" display="http://localhost/OECDStat_Metadata/ShowMetadata.ashx?Dataset=FFS_AUS&amp;Coords=[MEA].[AUS_DT_41]&amp;ShowOnWeb=true&amp;Lang=en"/>
    <hyperlink ref="A17" r:id="rId13" display="http://localhost/OECDStat_Metadata/ShowMetadata.ashx?Dataset=FFS_AUS&amp;Coords=[MEA].[AUS_DT_47]&amp;ShowOnWeb=true&amp;Lang=en"/>
    <hyperlink ref="A18" r:id="rId14" display="http://localhost/OECDStat_Metadata/ShowMetadata.ashx?Dataset=FFS_AUS&amp;Coords=[MEA].[AUS_DT_52]&amp;ShowOnWeb=true&amp;Lang=en"/>
    <hyperlink ref="A19" r:id="rId15" display="http://localhost/OECDStat_Metadata/ShowMetadata.ashx?Dataset=FFS_AUS&amp;Coords=[MEA].[AUS_DT_56]&amp;ShowOnWeb=true&amp;Lang=en"/>
    <hyperlink ref="A20" r:id="rId16" display="http://localhost/OECDStat_Metadata/ShowMetadata.ashx?Dataset=FFS_AUS&amp;Coords=[MEA].[AUS_DT_59]&amp;ShowOnWeb=true&amp;Lang=en"/>
    <hyperlink ref="A22" r:id="rId17" display="http://localhost/OECDStat_Metadata/ShowMetadata.ashx?Dataset=FFS_AUS&amp;Coords=[MEA].[AUS_DT_60]&amp;ShowOnWeb=true&amp;Lang=en"/>
    <hyperlink ref="A23" r:id="rId18" display="http://localhost/OECDStat_Metadata/ShowMetadata.ashx?Dataset=FFS_AUS&amp;Coords=[MEA].[AUS_DT_61]&amp;ShowOnWeb=true&amp;Lang=en"/>
    <hyperlink ref="A24" r:id="rId19" display="http://localhost/OECDStat_Metadata/ShowMetadata.ashx?Dataset=FFS_AUS&amp;Coords=[MEA].[AUS_DT_62]&amp;ShowOnWeb=true&amp;Lang=en"/>
    <hyperlink ref="A25" r:id="rId20" display="http://localhost/OECDStat_Metadata/ShowMetadata.ashx?Dataset=FFS_AUS&amp;Coords=[MEA].[AUS_DT_63]&amp;ShowOnWeb=true&amp;Lang=en"/>
    <hyperlink ref="A26" r:id="rId21" display="http://localhost/OECDStat_Metadata/ShowMetadata.ashx?Dataset=FFS_AUS&amp;Coords=[MEA].[AUS_DT_64]&amp;ShowOnWeb=true&amp;Lang=en"/>
    <hyperlink ref="A27" r:id="rId22" display="http://localhost/OECDStat_Metadata/ShowMetadata.ashx?Dataset=FFS_AUS&amp;Coords=[MEA].[AUS_DT_65]&amp;ShowOnWeb=true&amp;Lang=en"/>
    <hyperlink ref="A28" r:id="rId23" display="http://localhost/OECDStat_Metadata/ShowMetadata.ashx?Dataset=FFS_AUS&amp;Coords=[MEA].[AUS_DT_67]&amp;ShowOnWeb=true&amp;Lang=en"/>
    <hyperlink ref="A30" r:id="rId24" display="http://localhost/OECDStat_Metadata/ShowMetadata.ashx?Dataset=FFS_AUS&amp;Coords=[MEA].[AUS_DT_68]&amp;ShowOnWeb=true&amp;Lang=en"/>
    <hyperlink ref="A31" r:id="rId25" display="http://localhost/OECDStat_Metadata/ShowMetadata.ashx?Dataset=FFS_AUS&amp;Coords=[MEA].[AUS_DT_70]&amp;ShowOnWeb=true&amp;Lang=en"/>
    <hyperlink ref="A32" r:id="rId26" display="http://localhost/OECDStat_Metadata/ShowMetadata.ashx?Dataset=FFS_AUS&amp;Coords=[MEA].[AUS_DT_72]&amp;ShowOnWeb=true&amp;Lang=en"/>
    <hyperlink ref="A33" r:id="rId27" display="http://localhost/OECDStat_Metadata/ShowMetadata.ashx?Dataset=FFS_AUS&amp;Coords=[MEA].[AUS_DT_73]&amp;ShowOnWeb=true&amp;Lang=en"/>
    <hyperlink ref="A34" r:id="rId28" display="http://localhost/OECDStat_Metadata/ShowMetadata.ashx?Dataset=FFS_AUS&amp;Coords=[MEA].[AUS_DT_74]&amp;ShowOnWeb=true&amp;Lang=en"/>
    <hyperlink ref="A35" r:id="rId29" display="http://localhost/OECDStat_Metadata/ShowMetadata.ashx?Dataset=FFS_AUS&amp;Coords=[MEA].[AUS_DT_75]&amp;ShowOnWeb=true&amp;Lang=en"/>
    <hyperlink ref="A36" r:id="rId30" display="http://localhost/OECDStat_Metadata/ShowMetadata.ashx?Dataset=FFS_AUS&amp;Coords=[MEA].[AUS_DT_76]&amp;ShowOnWeb=true&amp;Lang=en"/>
    <hyperlink ref="A37" r:id="rId31" display="http://localhost/OECDStat_Metadata/ShowMetadata.ashx?Dataset=FFS_AUS&amp;Coords=[MEA].[AUS_DT_77]&amp;ShowOnWeb=true&amp;Lang=en"/>
    <hyperlink ref="A38" r:id="rId32" display="http://localhost/OECDStat_Metadata/ShowMetadata.ashx?Dataset=FFS_AUS&amp;Coords=[MEA].[AUS_DT_78]&amp;ShowOnWeb=true&amp;Lang=en"/>
    <hyperlink ref="A39" r:id="rId33" display="http://localhost/OECDStat_Metadata/ShowMetadata.ashx?Dataset=FFS_AUS&amp;Coords=[MEA].[AUS_DT_80]&amp;ShowOnWeb=true&amp;Lang=en"/>
    <hyperlink ref="A40" r:id="rId34" display="http://localhost/OECDStat_Metadata/ShowMetadata.ashx?Dataset=FFS_AUS&amp;Coords=[MEA].[AUS_DT_81]&amp;ShowOnWeb=true&amp;Lang=en"/>
    <hyperlink ref="A41" r:id="rId35" display="http://localhost/OECDStat_Metadata/ShowMetadata.ashx?Dataset=FFS_AUS&amp;Coords=[MEA].[AUS_DT_83]&amp;ShowOnWeb=true&amp;Lang=en"/>
    <hyperlink ref="A42" r:id="rId36" display="http://localhost/OECDStat_Metadata/ShowMetadata.ashx?Dataset=FFS_AUS&amp;Coords=[MEA].[AUS_DT_84]&amp;ShowOnWeb=true&amp;Lang=en"/>
    <hyperlink ref="A46" r:id="rId37" display="http://localhost/OECDStat_Metadata/ShowMetadata.ashx?Dataset=FFS_AUS&amp;Coords=[MEA].[AUS_TE_02]&amp;ShowOnWeb=true&amp;Lang=en"/>
    <hyperlink ref="A50" r:id="rId38" display="http://localhost/OECDStat_Metadata/ShowMetadata.ashx?Dataset=FFS_AUS&amp;Coords=[MEA].[AUS_TE_14]&amp;ShowOnWeb=true&amp;Lang=en"/>
    <hyperlink ref="L38:L51" r:id="rId39" display="OECD (2019)"/>
    <hyperlink ref="A9" r:id="rId40" display="http://localhost/OECDStat_Metadata/ShowMetadata.ashx?Dataset=FFS_AUS&amp;Coords=[MEA].[AUS_DT_13]&amp;ShowOnWeb=true&amp;Lang=en"/>
  </hyperlinks>
  <pageMargins left="0.7" right="0.7" top="0.75" bottom="0.75" header="0.3" footer="0.3"/>
  <pageSetup paperSize="9" orientation="portrait"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55.140625" customWidth="1"/>
    <col min="2" max="2" width="16.5703125" customWidth="1"/>
    <col min="3" max="3" width="12.140625" customWidth="1"/>
    <col min="4" max="4" width="10.85546875" customWidth="1"/>
    <col min="5" max="5" width="13.42578125" customWidth="1"/>
    <col min="6" max="6" width="12.42578125" customWidth="1"/>
  </cols>
  <sheetData>
    <row r="1" spans="1:1" ht="15.75" x14ac:dyDescent="0.3">
      <c r="A1" s="34" t="s">
        <v>63</v>
      </c>
    </row>
    <row r="2" spans="1:1" ht="15.75" x14ac:dyDescent="0.3">
      <c r="A2" s="30"/>
    </row>
    <row r="3" spans="1:1" ht="27" x14ac:dyDescent="0.3">
      <c r="A3" s="3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90" zoomScaleNormal="90" workbookViewId="0">
      <selection activeCell="H15" sqref="H15"/>
    </sheetView>
  </sheetViews>
  <sheetFormatPr defaultRowHeight="15" x14ac:dyDescent="0.3"/>
  <cols>
    <col min="1" max="1" width="30.85546875" customWidth="1"/>
    <col min="2" max="2" width="20.5703125" customWidth="1"/>
    <col min="3" max="3" width="13.7109375" customWidth="1"/>
    <col min="4" max="4" width="11.85546875" customWidth="1"/>
    <col min="5" max="5" width="14.7109375" customWidth="1"/>
    <col min="6" max="6" width="12.85546875" customWidth="1"/>
    <col min="8" max="8" width="12.7109375" customWidth="1"/>
    <col min="9" max="10" width="10.85546875" customWidth="1"/>
    <col min="11" max="11" width="37.85546875" style="49" customWidth="1"/>
    <col min="12" max="12" width="14.42578125" customWidth="1"/>
  </cols>
  <sheetData>
    <row r="1" spans="1:12" ht="16.5" thickBot="1" x14ac:dyDescent="0.35">
      <c r="A1" s="35" t="s">
        <v>3</v>
      </c>
      <c r="D1" s="19" t="s">
        <v>92</v>
      </c>
      <c r="E1" s="20"/>
      <c r="F1" s="20">
        <v>2016</v>
      </c>
      <c r="G1" s="20">
        <v>1.4</v>
      </c>
      <c r="H1" s="20">
        <v>2017</v>
      </c>
      <c r="I1" s="21">
        <v>1.3580000000000001</v>
      </c>
    </row>
    <row r="3" spans="1:12" ht="63.75" x14ac:dyDescent="0.3">
      <c r="A3" s="48" t="s">
        <v>64</v>
      </c>
      <c r="B3" s="48" t="s">
        <v>65</v>
      </c>
      <c r="C3" s="48" t="s">
        <v>7</v>
      </c>
      <c r="D3" s="48" t="s">
        <v>10</v>
      </c>
      <c r="E3" s="48" t="s">
        <v>11</v>
      </c>
      <c r="F3" s="48" t="s">
        <v>66</v>
      </c>
      <c r="G3" s="48" t="s">
        <v>103</v>
      </c>
      <c r="H3" s="48" t="s">
        <v>104</v>
      </c>
      <c r="I3" s="48" t="s">
        <v>105</v>
      </c>
      <c r="J3" s="48" t="s">
        <v>72</v>
      </c>
      <c r="K3" s="48" t="s">
        <v>12</v>
      </c>
      <c r="L3" s="48" t="s">
        <v>13</v>
      </c>
    </row>
    <row r="4" spans="1:12" ht="45" x14ac:dyDescent="0.3">
      <c r="A4" s="5" t="s">
        <v>67</v>
      </c>
      <c r="B4" s="2" t="s">
        <v>68</v>
      </c>
      <c r="C4" s="2" t="s">
        <v>69</v>
      </c>
      <c r="D4" s="2" t="s">
        <v>15</v>
      </c>
      <c r="E4" s="2" t="s">
        <v>70</v>
      </c>
      <c r="F4" s="2" t="s">
        <v>71</v>
      </c>
      <c r="G4" s="3"/>
      <c r="H4" s="3">
        <v>110000</v>
      </c>
      <c r="I4" s="3">
        <f>SUM(G4:H4)/2</f>
        <v>55000</v>
      </c>
      <c r="J4" s="3">
        <f>(H4/$I$1)/2</f>
        <v>40500.73637702503</v>
      </c>
      <c r="K4" s="50" t="s">
        <v>107</v>
      </c>
      <c r="L4" s="4"/>
    </row>
    <row r="6" spans="1:12" x14ac:dyDescent="0.3">
      <c r="A6" s="22" t="s">
        <v>90</v>
      </c>
    </row>
  </sheetData>
  <hyperlinks>
    <hyperlink ref="K4" r:id="rId1"/>
  </hyperlinks>
  <pageMargins left="0.7" right="0.7" top="0.75" bottom="0.75" header="0.3" footer="0.3"/>
  <pageSetup paperSize="9"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zoomScale="90" zoomScaleNormal="90" workbookViewId="0">
      <selection activeCell="C17" sqref="C17"/>
    </sheetView>
  </sheetViews>
  <sheetFormatPr defaultRowHeight="15" x14ac:dyDescent="0.3"/>
  <cols>
    <col min="1" max="1" width="72.85546875" customWidth="1"/>
    <col min="2" max="2" width="16.7109375" customWidth="1"/>
    <col min="3" max="3" width="13.28515625" customWidth="1"/>
    <col min="4" max="4" width="12.7109375" customWidth="1"/>
    <col min="5" max="5" width="12.42578125" customWidth="1"/>
    <col min="6" max="6" width="10.85546875" customWidth="1"/>
    <col min="7" max="7" width="13" customWidth="1"/>
    <col min="8" max="8" width="11.5703125" customWidth="1"/>
    <col min="9" max="9" width="12.7109375" customWidth="1"/>
    <col min="10" max="10" width="15.28515625" customWidth="1"/>
    <col min="11" max="11" width="9.7109375" customWidth="1"/>
    <col min="12" max="12" width="10.28515625" customWidth="1"/>
    <col min="13" max="13" width="16" customWidth="1"/>
  </cols>
  <sheetData>
    <row r="1" spans="1:12" ht="15.75" x14ac:dyDescent="0.3">
      <c r="A1" s="33" t="s">
        <v>73</v>
      </c>
    </row>
    <row r="2" spans="1:12" x14ac:dyDescent="0.3">
      <c r="A2" s="6"/>
    </row>
    <row r="3" spans="1:12" ht="30.75" x14ac:dyDescent="0.3">
      <c r="A3" s="47" t="s">
        <v>106</v>
      </c>
    </row>
    <row r="4" spans="1:12" x14ac:dyDescent="0.3">
      <c r="L4" s="7"/>
    </row>
    <row r="5" spans="1:12" x14ac:dyDescent="0.3">
      <c r="L5" s="7"/>
    </row>
    <row r="6" spans="1:12" x14ac:dyDescent="0.3">
      <c r="L6" s="7"/>
    </row>
    <row r="7" spans="1:12" x14ac:dyDescent="0.3">
      <c r="L7" s="7"/>
    </row>
    <row r="8" spans="1:12" x14ac:dyDescent="0.3">
      <c r="L8" s="7"/>
    </row>
    <row r="9" spans="1:12" x14ac:dyDescent="0.3">
      <c r="L9" s="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C96A13D187C4F90646DA287083A1E" ma:contentTypeVersion="11" ma:contentTypeDescription="Create a new document." ma:contentTypeScope="" ma:versionID="36fa3ae3f54d3603dd8fa4a351654eea">
  <xsd:schema xmlns:xsd="http://www.w3.org/2001/XMLSchema" xmlns:xs="http://www.w3.org/2001/XMLSchema" xmlns:p="http://schemas.microsoft.com/office/2006/metadata/properties" xmlns:ns3="5bbe2c27-8c55-44d7-912d-d4e086faaa3d" xmlns:ns4="bf609a2c-bea3-476d-aece-f493c7d3fb30" targetNamespace="http://schemas.microsoft.com/office/2006/metadata/properties" ma:root="true" ma:fieldsID="d4b234b4069131ab9191229b2fefdff7" ns3:_="" ns4:_="">
    <xsd:import namespace="5bbe2c27-8c55-44d7-912d-d4e086faaa3d"/>
    <xsd:import namespace="bf609a2c-bea3-476d-aece-f493c7d3fb30"/>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be2c27-8c55-44d7-912d-d4e086faaa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609a2c-bea3-476d-aece-f493c7d3fb3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F61C6F-45FE-4BA4-A0B3-4AD289400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be2c27-8c55-44d7-912d-d4e086faaa3d"/>
    <ds:schemaRef ds:uri="bf609a2c-bea3-476d-aece-f493c7d3f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58342D-54CC-4F14-BF40-B0A2A7630E86}">
  <ds:schemaRefs>
    <ds:schemaRef ds:uri="http://purl.org/dc/elements/1.1/"/>
    <ds:schemaRef ds:uri="http://schemas.microsoft.com/office/2006/metadata/properties"/>
    <ds:schemaRef ds:uri="5bbe2c27-8c55-44d7-912d-d4e086faaa3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609a2c-bea3-476d-aece-f493c7d3fb30"/>
    <ds:schemaRef ds:uri="http://www.w3.org/XML/1998/namespace"/>
    <ds:schemaRef ds:uri="http://purl.org/dc/dcmitype/"/>
  </ds:schemaRefs>
</ds:datastoreItem>
</file>

<file path=customXml/itemProps3.xml><?xml version="1.0" encoding="utf-8"?>
<ds:datastoreItem xmlns:ds="http://schemas.openxmlformats.org/officeDocument/2006/customXml" ds:itemID="{6377F229-82A9-40E3-8B4C-966F77D5E6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cp:lastModifiedBy>
  <cp:revision/>
  <dcterms:created xsi:type="dcterms:W3CDTF">2015-10-19T12:12:58Z</dcterms:created>
  <dcterms:modified xsi:type="dcterms:W3CDTF">2019-09-13T11:29:45Z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0x010100AD4C96A13D187C4F90646DA287083A1E</vt:lpwstr>
  </property>
</Properties>
</file>